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workbookProtection lockStructure="1"/>
  <bookViews>
    <workbookView xWindow="2265" yWindow="-105" windowWidth="12495" windowHeight="16440" tabRatio="757" firstSheet="5" activeTab="15"/>
  </bookViews>
  <sheets>
    <sheet name="Instructions" sheetId="1" r:id="rId1"/>
    <sheet name="Master Pilot List" sheetId="27" r:id="rId2"/>
    <sheet name="Flight Groups" sheetId="2" r:id="rId3"/>
    <sheet name="Round 1" sheetId="3" r:id="rId4"/>
    <sheet name="Round 2" sheetId="4" r:id="rId5"/>
    <sheet name="Round 3" sheetId="5" r:id="rId6"/>
    <sheet name="Round 4" sheetId="6" r:id="rId7"/>
    <sheet name="Round 5" sheetId="7" r:id="rId8"/>
    <sheet name="Round 6" sheetId="8" r:id="rId9"/>
    <sheet name="Round 7" sheetId="9" r:id="rId10"/>
    <sheet name="Round 8" sheetId="10" r:id="rId11"/>
    <sheet name="Round 9" sheetId="14" r:id="rId12"/>
    <sheet name="Round 10" sheetId="15" r:id="rId13"/>
    <sheet name="Round 11" sheetId="16" r:id="rId14"/>
    <sheet name="Round 12" sheetId="17" r:id="rId15"/>
    <sheet name="Final Scores" sheetId="21" r:id="rId16"/>
    <sheet name="Round Scores" sheetId="11" r:id="rId17"/>
    <sheet name="Times" sheetId="26" r:id="rId18"/>
    <sheet name="Launch Heights" sheetId="25" r:id="rId19"/>
    <sheet name="Landings" sheetId="24" r:id="rId20"/>
    <sheet name="Score Cards Rounds 1-6" sheetId="19" r:id="rId21"/>
    <sheet name="Score Cards Rounds 7-12" sheetId="20" r:id="rId22"/>
    <sheet name="LSF Points" sheetId="29" r:id="rId23"/>
  </sheets>
  <externalReferences>
    <externalReference r:id="rId24"/>
    <externalReference r:id="rId25"/>
  </externalReferences>
  <definedNames>
    <definedName name="_xlnm._FilterDatabase" localSheetId="15" hidden="1">'Final Scores'!$X$5:$AL$5</definedName>
    <definedName name="_xlnm._FilterDatabase" localSheetId="2" hidden="1">'Flight Groups'!$C$5:$M$5</definedName>
    <definedName name="_xlnm.Criteria" localSheetId="15">'Final Scores'!$Z$6:$Z$8</definedName>
    <definedName name="_xlnm.Criteria" localSheetId="2">'Flight Groups'!$A$1:$I$7</definedName>
    <definedName name="dfdf" localSheetId="15">'Flight Groups'!#REF!</definedName>
    <definedName name="dfdf" localSheetId="22">'[1]Flight Groups'!#REF!</definedName>
    <definedName name="dfdf" localSheetId="1">'[2]Flight Groups'!#REF!</definedName>
    <definedName name="dfdf" localSheetId="21">'Flight Groups'!#REF!</definedName>
    <definedName name="dfdf">'Flight Groups'!#REF!</definedName>
    <definedName name="Excel_BuiltIn__FilterDatabase_7">'Round 5'!$Y$7:$AA$9</definedName>
    <definedName name="Excel_BuiltIn_Criteria_2" localSheetId="15">'Flight Groups'!#REF!</definedName>
    <definedName name="Excel_BuiltIn_Criteria_2" localSheetId="22">'[1]Flight Groups'!#REF!</definedName>
    <definedName name="Excel_BuiltIn_Criteria_2" localSheetId="1">'[2]Flight Groups'!#REF!</definedName>
    <definedName name="Excel_BuiltIn_Criteria_2" localSheetId="12">'Flight Groups'!#REF!</definedName>
    <definedName name="Excel_BuiltIn_Criteria_2" localSheetId="13">'Flight Groups'!#REF!</definedName>
    <definedName name="Excel_BuiltIn_Criteria_2" localSheetId="14">'Flight Groups'!#REF!</definedName>
    <definedName name="Excel_BuiltIn_Criteria_2" localSheetId="11">'Flight Groups'!#REF!</definedName>
    <definedName name="Excel_BuiltIn_Criteria_2" localSheetId="20">'Flight Groups'!#REF!</definedName>
    <definedName name="Excel_BuiltIn_Criteria_2" localSheetId="21">'Flight Groups'!#REF!</definedName>
    <definedName name="Excel_BuiltIn_Criteria_2">'Flight Groups'!#REF!</definedName>
    <definedName name="Excel_BuiltIn_Extract_12" localSheetId="15">'Final Scores'!$W$6:$W$8</definedName>
    <definedName name="Excel_BuiltIn_Extract_12" localSheetId="18">#REF!</definedName>
    <definedName name="Excel_BuiltIn_Extract_12" localSheetId="22">#REF!</definedName>
    <definedName name="Excel_BuiltIn_Extract_12" localSheetId="1">#REF!</definedName>
    <definedName name="Excel_BuiltIn_Extract_12" localSheetId="17">#REF!</definedName>
    <definedName name="Excel_BuiltIn_Extract_12">#REF!</definedName>
    <definedName name="Excel_BuiltIn_Extract_2" localSheetId="15">'Flight Groups'!#REF!</definedName>
    <definedName name="Excel_BuiltIn_Extract_2" localSheetId="22">'[1]Flight Groups'!#REF!</definedName>
    <definedName name="Excel_BuiltIn_Extract_2" localSheetId="1">'[2]Flight Groups'!#REF!</definedName>
    <definedName name="Excel_BuiltIn_Extract_2" localSheetId="12">'Flight Groups'!#REF!</definedName>
    <definedName name="Excel_BuiltIn_Extract_2" localSheetId="13">'Flight Groups'!#REF!</definedName>
    <definedName name="Excel_BuiltIn_Extract_2" localSheetId="14">'Flight Groups'!#REF!</definedName>
    <definedName name="Excel_BuiltIn_Extract_2" localSheetId="11">'Flight Groups'!#REF!</definedName>
    <definedName name="Excel_BuiltIn_Extract_2" localSheetId="20">'Flight Groups'!#REF!</definedName>
    <definedName name="Excel_BuiltIn_Extract_2" localSheetId="21">'Flight Groups'!#REF!</definedName>
    <definedName name="Excel_BuiltIn_Extract_2">'Flight Groups'!#REF!</definedName>
    <definedName name="_xlnm.Extract" localSheetId="15">'Final Scores'!$W$6:$AM$6</definedName>
    <definedName name="_xlnm.Print_Area" localSheetId="15">'Final Scores'!$B$1:$T$65</definedName>
    <definedName name="_xlnm.Print_Area" localSheetId="2">'Flight Groups'!$B$1:$Q$65</definedName>
    <definedName name="_xlnm.Print_Area" localSheetId="0">Instructions!$B$1:$B$63</definedName>
    <definedName name="_xlnm.Print_Area" localSheetId="19">Landings!$B$1:$R$63</definedName>
    <definedName name="_xlnm.Print_Area" localSheetId="18">'Launch Heights'!$B$1:$R$63</definedName>
    <definedName name="_xlnm.Print_Area" localSheetId="3">'Round 1'!$B$1:$Y$64</definedName>
    <definedName name="_xlnm.Print_Area" localSheetId="12">'Round 10'!$B$1:$Y$64</definedName>
    <definedName name="_xlnm.Print_Area" localSheetId="13">'Round 11'!$B$1:$Y$64</definedName>
    <definedName name="_xlnm.Print_Area" localSheetId="14">'Round 12'!$B$1:$Y$64</definedName>
    <definedName name="_xlnm.Print_Area" localSheetId="4">'Round 2'!$B$1:$Y$64</definedName>
    <definedName name="_xlnm.Print_Area" localSheetId="5">'Round 3'!$B$1:$Y$64</definedName>
    <definedName name="_xlnm.Print_Area" localSheetId="6">'Round 4'!$B$1:$Y$64</definedName>
    <definedName name="_xlnm.Print_Area" localSheetId="7">'Round 5'!$B$1:$Y$64</definedName>
    <definedName name="_xlnm.Print_Area" localSheetId="8">'Round 6'!$B$1:$Y$64</definedName>
    <definedName name="_xlnm.Print_Area" localSheetId="9">'Round 7'!$B$1:$Y$64</definedName>
    <definedName name="_xlnm.Print_Area" localSheetId="10">'Round 8'!$B$1:$Y$64</definedName>
    <definedName name="_xlnm.Print_Area" localSheetId="11">'Round 9'!$B$1:$Y$64</definedName>
    <definedName name="_xlnm.Print_Area" localSheetId="16">'Round Scores'!$B$2:$AW$63</definedName>
    <definedName name="_xlnm.Print_Area" localSheetId="20">'Score Cards Rounds 1-6'!$A$1:$S$375</definedName>
    <definedName name="_xlnm.Print_Area" localSheetId="21">'Score Cards Rounds 7-12'!$A$1:$S$375</definedName>
    <definedName name="_xlnm.Print_Area" localSheetId="17">Times!$B$1:$R$64</definedName>
  </definedName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6" i="17" l="1"/>
  <c r="R6" i="17"/>
  <c r="Q7" i="17"/>
  <c r="R7" i="17"/>
  <c r="Q8" i="17"/>
  <c r="R8" i="17"/>
  <c r="Q9" i="17"/>
  <c r="R9" i="17"/>
  <c r="Q10" i="17"/>
  <c r="R10" i="17"/>
  <c r="Q11" i="17"/>
  <c r="R11" i="17"/>
  <c r="Q12" i="17"/>
  <c r="R12" i="17"/>
  <c r="Q13" i="17"/>
  <c r="R13" i="17"/>
  <c r="Q14" i="17"/>
  <c r="R14" i="17"/>
  <c r="Q15" i="17"/>
  <c r="R15" i="17"/>
  <c r="Q16" i="17"/>
  <c r="R16" i="17"/>
  <c r="Q17" i="17"/>
  <c r="R17" i="17"/>
  <c r="Q18" i="17"/>
  <c r="R18" i="17"/>
  <c r="Q19" i="17"/>
  <c r="R19" i="17"/>
  <c r="Q20" i="17"/>
  <c r="R20" i="17"/>
  <c r="Q21" i="17"/>
  <c r="R21" i="17"/>
  <c r="Q22" i="17"/>
  <c r="R22" i="17"/>
  <c r="Q23" i="17"/>
  <c r="R23" i="17"/>
  <c r="Q24" i="17"/>
  <c r="R24" i="17"/>
  <c r="Q25" i="17"/>
  <c r="R25" i="17"/>
  <c r="Q26" i="17"/>
  <c r="R26" i="17"/>
  <c r="Q27" i="17"/>
  <c r="R27" i="17"/>
  <c r="Q28" i="17"/>
  <c r="R28" i="17"/>
  <c r="Q29" i="17"/>
  <c r="R29" i="17"/>
  <c r="Q30" i="17"/>
  <c r="R30" i="17"/>
  <c r="Q31" i="17"/>
  <c r="R31" i="17"/>
  <c r="Q32" i="17"/>
  <c r="R32" i="17"/>
  <c r="Q33" i="17"/>
  <c r="R33" i="17"/>
  <c r="Q34" i="17"/>
  <c r="R34" i="17"/>
  <c r="Q35" i="17"/>
  <c r="R35" i="17"/>
  <c r="Q36" i="17"/>
  <c r="R36" i="17"/>
  <c r="Q37" i="17"/>
  <c r="R37" i="17"/>
  <c r="Q38" i="17"/>
  <c r="R38" i="17"/>
  <c r="Q39" i="17"/>
  <c r="R39" i="17"/>
  <c r="Q40" i="17"/>
  <c r="R40" i="17"/>
  <c r="Q41" i="17"/>
  <c r="R41" i="17"/>
  <c r="Q42" i="17"/>
  <c r="R42" i="17"/>
  <c r="Q43" i="17"/>
  <c r="R43" i="17"/>
  <c r="Q44" i="17"/>
  <c r="R44" i="17"/>
  <c r="Q45" i="17"/>
  <c r="R45" i="17"/>
  <c r="Q46" i="17"/>
  <c r="R46" i="17"/>
  <c r="Q47" i="17"/>
  <c r="R47" i="17"/>
  <c r="Q48" i="17"/>
  <c r="R48" i="17"/>
  <c r="Q49" i="17"/>
  <c r="R49" i="17"/>
  <c r="Q50" i="17"/>
  <c r="R50" i="17"/>
  <c r="Q51" i="17"/>
  <c r="R51" i="17"/>
  <c r="Q52" i="17"/>
  <c r="R52" i="17"/>
  <c r="Q53" i="17"/>
  <c r="R53" i="17"/>
  <c r="Q54" i="17"/>
  <c r="R54" i="17"/>
  <c r="Q55" i="17"/>
  <c r="R55" i="17"/>
  <c r="Q56" i="17"/>
  <c r="R56" i="17"/>
  <c r="Q57" i="17"/>
  <c r="R57" i="17"/>
  <c r="Q58" i="17"/>
  <c r="R58" i="17"/>
  <c r="Q59" i="17"/>
  <c r="R59" i="17"/>
  <c r="Q60" i="17"/>
  <c r="R60" i="17"/>
  <c r="Q61" i="17"/>
  <c r="R61" i="17"/>
  <c r="Q62" i="17"/>
  <c r="R62" i="17"/>
  <c r="Q63" i="17"/>
  <c r="R63" i="17"/>
  <c r="Q64" i="17"/>
  <c r="R64" i="17"/>
  <c r="Q5" i="17"/>
  <c r="R5" i="17"/>
  <c r="Q6" i="16"/>
  <c r="R6" i="16"/>
  <c r="Q7" i="16"/>
  <c r="R7" i="16"/>
  <c r="Q8" i="16"/>
  <c r="R8" i="16"/>
  <c r="Q9" i="16"/>
  <c r="R9" i="16"/>
  <c r="Q10" i="16"/>
  <c r="R10" i="16"/>
  <c r="Q11" i="16"/>
  <c r="R11" i="16"/>
  <c r="Q12" i="16"/>
  <c r="R12" i="16"/>
  <c r="Q13" i="16"/>
  <c r="R13" i="16"/>
  <c r="Q14" i="16"/>
  <c r="R14" i="16"/>
  <c r="Q15" i="16"/>
  <c r="R15" i="16"/>
  <c r="Q16" i="16"/>
  <c r="R16" i="16"/>
  <c r="Q17" i="16"/>
  <c r="R17" i="16"/>
  <c r="Q18" i="16"/>
  <c r="R18" i="16"/>
  <c r="Q19" i="16"/>
  <c r="R19" i="16"/>
  <c r="Q20" i="16"/>
  <c r="R20" i="16"/>
  <c r="Q21" i="16"/>
  <c r="R21" i="16"/>
  <c r="Q22" i="16"/>
  <c r="R22" i="16"/>
  <c r="Q23" i="16"/>
  <c r="R23" i="16"/>
  <c r="Q24" i="16"/>
  <c r="R24" i="16"/>
  <c r="Q25" i="16"/>
  <c r="R25" i="16"/>
  <c r="Q26" i="16"/>
  <c r="R26" i="16"/>
  <c r="Q27" i="16"/>
  <c r="R27" i="16"/>
  <c r="Q28" i="16"/>
  <c r="R28" i="16"/>
  <c r="Q29" i="16"/>
  <c r="R29" i="16"/>
  <c r="Q30" i="16"/>
  <c r="R30" i="16"/>
  <c r="Q31" i="16"/>
  <c r="R31" i="16"/>
  <c r="Q32" i="16"/>
  <c r="R32" i="16"/>
  <c r="Q33" i="16"/>
  <c r="R33" i="16"/>
  <c r="Q34" i="16"/>
  <c r="R34" i="16"/>
  <c r="Q35" i="16"/>
  <c r="R35" i="16"/>
  <c r="Q36" i="16"/>
  <c r="R36" i="16"/>
  <c r="Q37" i="16"/>
  <c r="R37" i="16"/>
  <c r="Q38" i="16"/>
  <c r="R38" i="16"/>
  <c r="Q39" i="16"/>
  <c r="R39" i="16"/>
  <c r="Q40" i="16"/>
  <c r="R40" i="16"/>
  <c r="Q41" i="16"/>
  <c r="R41" i="16"/>
  <c r="Q42" i="16"/>
  <c r="R42" i="16"/>
  <c r="Q43" i="16"/>
  <c r="R43" i="16"/>
  <c r="Q44" i="16"/>
  <c r="R44" i="16"/>
  <c r="Q45" i="16"/>
  <c r="R45" i="16"/>
  <c r="Q46" i="16"/>
  <c r="R46" i="16"/>
  <c r="Q47" i="16"/>
  <c r="R47" i="16"/>
  <c r="Q48" i="16"/>
  <c r="R48" i="16"/>
  <c r="Q49" i="16"/>
  <c r="R49" i="16"/>
  <c r="Q50" i="16"/>
  <c r="R50" i="16"/>
  <c r="Q51" i="16"/>
  <c r="R51" i="16"/>
  <c r="Q52" i="16"/>
  <c r="R52" i="16"/>
  <c r="Q53" i="16"/>
  <c r="R53" i="16"/>
  <c r="Q54" i="16"/>
  <c r="R54" i="16"/>
  <c r="Q55" i="16"/>
  <c r="R55" i="16"/>
  <c r="Q56" i="16"/>
  <c r="R56" i="16"/>
  <c r="Q57" i="16"/>
  <c r="R57" i="16"/>
  <c r="Q58" i="16"/>
  <c r="R58" i="16"/>
  <c r="Q59" i="16"/>
  <c r="R59" i="16"/>
  <c r="Q60" i="16"/>
  <c r="R60" i="16"/>
  <c r="Q61" i="16"/>
  <c r="R61" i="16"/>
  <c r="Q62" i="16"/>
  <c r="R62" i="16"/>
  <c r="Q63" i="16"/>
  <c r="R63" i="16"/>
  <c r="Q64" i="16"/>
  <c r="R64" i="16"/>
  <c r="Q5" i="16"/>
  <c r="R5" i="16"/>
  <c r="Q6" i="15"/>
  <c r="R6" i="15"/>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Q44" i="15"/>
  <c r="R44" i="15"/>
  <c r="Q45" i="15"/>
  <c r="R45" i="15"/>
  <c r="Q46" i="15"/>
  <c r="R46" i="15"/>
  <c r="Q47" i="15"/>
  <c r="R47" i="15"/>
  <c r="Q48" i="15"/>
  <c r="R48" i="15"/>
  <c r="Q49" i="15"/>
  <c r="R49" i="15"/>
  <c r="Q50" i="15"/>
  <c r="R50" i="15"/>
  <c r="Q51" i="15"/>
  <c r="R51" i="15"/>
  <c r="Q52" i="15"/>
  <c r="R52" i="15"/>
  <c r="Q53" i="15"/>
  <c r="R53" i="15"/>
  <c r="Q54" i="15"/>
  <c r="R54" i="15"/>
  <c r="Q55" i="15"/>
  <c r="R55" i="15"/>
  <c r="Q56" i="15"/>
  <c r="R56" i="15"/>
  <c r="Q57" i="15"/>
  <c r="R57" i="15"/>
  <c r="Q58" i="15"/>
  <c r="R58" i="15"/>
  <c r="Q59" i="15"/>
  <c r="R59" i="15"/>
  <c r="Q60" i="15"/>
  <c r="R60" i="15"/>
  <c r="Q61" i="15"/>
  <c r="R61" i="15"/>
  <c r="Q62" i="15"/>
  <c r="R62" i="15"/>
  <c r="Q63" i="15"/>
  <c r="R63" i="15"/>
  <c r="Q64" i="15"/>
  <c r="R64" i="15"/>
  <c r="Q5" i="15"/>
  <c r="R5" i="15"/>
  <c r="Q6" i="14"/>
  <c r="R6" i="14"/>
  <c r="Q7" i="14"/>
  <c r="R7" i="14"/>
  <c r="Q8" i="14"/>
  <c r="R8" i="14"/>
  <c r="Q9" i="14"/>
  <c r="R9" i="14"/>
  <c r="Q10" i="14"/>
  <c r="R10" i="14"/>
  <c r="Q11" i="14"/>
  <c r="R11" i="14"/>
  <c r="Q12" i="14"/>
  <c r="R12" i="14"/>
  <c r="Q13" i="14"/>
  <c r="R13" i="14"/>
  <c r="Q14" i="14"/>
  <c r="R14" i="14"/>
  <c r="Q15" i="14"/>
  <c r="R15" i="14"/>
  <c r="Q16" i="14"/>
  <c r="R16" i="14"/>
  <c r="Q17" i="14"/>
  <c r="R17" i="14"/>
  <c r="Q18" i="14"/>
  <c r="R18" i="14"/>
  <c r="Q19" i="14"/>
  <c r="R19" i="14"/>
  <c r="Q20" i="14"/>
  <c r="R20" i="14"/>
  <c r="Q21" i="14"/>
  <c r="R21" i="14"/>
  <c r="Q22" i="14"/>
  <c r="R22" i="14"/>
  <c r="Q23" i="14"/>
  <c r="R23" i="14"/>
  <c r="Q24" i="14"/>
  <c r="R24" i="14"/>
  <c r="Q25" i="14"/>
  <c r="R25" i="14"/>
  <c r="Q26" i="14"/>
  <c r="R26" i="14"/>
  <c r="Q27" i="14"/>
  <c r="R27" i="14"/>
  <c r="Q28" i="14"/>
  <c r="R28" i="14"/>
  <c r="Q29" i="14"/>
  <c r="R29" i="14"/>
  <c r="Q30" i="14"/>
  <c r="R30" i="14"/>
  <c r="Q31" i="14"/>
  <c r="R31" i="14"/>
  <c r="Q32" i="14"/>
  <c r="R32" i="14"/>
  <c r="Q33" i="14"/>
  <c r="R33" i="14"/>
  <c r="Q34" i="14"/>
  <c r="R34" i="14"/>
  <c r="Q35" i="14"/>
  <c r="R35" i="14"/>
  <c r="Q36" i="14"/>
  <c r="R36" i="14"/>
  <c r="Q37" i="14"/>
  <c r="R37" i="14"/>
  <c r="Q38" i="14"/>
  <c r="R38" i="14"/>
  <c r="Q39" i="14"/>
  <c r="R39" i="14"/>
  <c r="Q40" i="14"/>
  <c r="R40" i="14"/>
  <c r="Q41" i="14"/>
  <c r="R41" i="14"/>
  <c r="Q42" i="14"/>
  <c r="R42" i="14"/>
  <c r="Q43" i="14"/>
  <c r="R43" i="14"/>
  <c r="Q44" i="14"/>
  <c r="R44" i="14"/>
  <c r="Q45" i="14"/>
  <c r="R45" i="14"/>
  <c r="Q46" i="14"/>
  <c r="R46" i="14"/>
  <c r="Q47" i="14"/>
  <c r="R47" i="14"/>
  <c r="Q48" i="14"/>
  <c r="R48" i="14"/>
  <c r="Q49" i="14"/>
  <c r="R49" i="14"/>
  <c r="Q50" i="14"/>
  <c r="R50" i="14"/>
  <c r="Q51" i="14"/>
  <c r="R51" i="14"/>
  <c r="Q52" i="14"/>
  <c r="R52" i="14"/>
  <c r="Q53" i="14"/>
  <c r="R53" i="14"/>
  <c r="Q54" i="14"/>
  <c r="R54" i="14"/>
  <c r="Q55" i="14"/>
  <c r="R55" i="14"/>
  <c r="Q56" i="14"/>
  <c r="R56" i="14"/>
  <c r="Q57" i="14"/>
  <c r="R57" i="14"/>
  <c r="Q58" i="14"/>
  <c r="R58" i="14"/>
  <c r="Q59" i="14"/>
  <c r="R59" i="14"/>
  <c r="Q60" i="14"/>
  <c r="R60" i="14"/>
  <c r="Q61" i="14"/>
  <c r="R61" i="14"/>
  <c r="Q62" i="14"/>
  <c r="R62" i="14"/>
  <c r="Q63" i="14"/>
  <c r="R63" i="14"/>
  <c r="Q64" i="14"/>
  <c r="R64" i="14"/>
  <c r="Q5" i="14"/>
  <c r="R5" i="14"/>
  <c r="Q6" i="10"/>
  <c r="R6" i="10"/>
  <c r="Q7" i="10"/>
  <c r="R7" i="10"/>
  <c r="Q8" i="10"/>
  <c r="R8" i="10"/>
  <c r="Q9" i="10"/>
  <c r="R9" i="10"/>
  <c r="Q10" i="10"/>
  <c r="R10" i="10"/>
  <c r="Q11" i="10"/>
  <c r="R11" i="10"/>
  <c r="Q12" i="10"/>
  <c r="R12" i="10"/>
  <c r="Q13" i="10"/>
  <c r="R13" i="10"/>
  <c r="Q14" i="10"/>
  <c r="R14" i="10"/>
  <c r="Q15" i="10"/>
  <c r="R15" i="10"/>
  <c r="Q16" i="10"/>
  <c r="R16" i="10"/>
  <c r="Q17" i="10"/>
  <c r="R17" i="10"/>
  <c r="Q18" i="10"/>
  <c r="R18" i="10"/>
  <c r="Q19" i="10"/>
  <c r="R19" i="10"/>
  <c r="Q20" i="10"/>
  <c r="R20" i="10"/>
  <c r="Q21" i="10"/>
  <c r="R21" i="10"/>
  <c r="Q22" i="10"/>
  <c r="R22" i="10"/>
  <c r="Q23" i="10"/>
  <c r="R23" i="10"/>
  <c r="Q24" i="10"/>
  <c r="R24" i="10"/>
  <c r="Q25" i="10"/>
  <c r="R25" i="10"/>
  <c r="Q26" i="10"/>
  <c r="R26" i="10"/>
  <c r="Q27" i="10"/>
  <c r="R27" i="10"/>
  <c r="Q28" i="10"/>
  <c r="R28" i="10"/>
  <c r="Q29" i="10"/>
  <c r="R29" i="10"/>
  <c r="Q30" i="10"/>
  <c r="R30" i="10"/>
  <c r="Q31" i="10"/>
  <c r="R31" i="10"/>
  <c r="Q32" i="10"/>
  <c r="R32" i="10"/>
  <c r="Q33" i="10"/>
  <c r="R33" i="10"/>
  <c r="Q34" i="10"/>
  <c r="R34" i="10"/>
  <c r="Q35" i="10"/>
  <c r="R35" i="10"/>
  <c r="Q36" i="10"/>
  <c r="R36" i="10"/>
  <c r="Q37" i="10"/>
  <c r="R37" i="10"/>
  <c r="Q38" i="10"/>
  <c r="R38" i="10"/>
  <c r="Q39" i="10"/>
  <c r="R39" i="10"/>
  <c r="Q40" i="10"/>
  <c r="R40" i="10"/>
  <c r="Q41" i="10"/>
  <c r="R41" i="10"/>
  <c r="Q42" i="10"/>
  <c r="R42" i="10"/>
  <c r="Q43" i="10"/>
  <c r="R43" i="10"/>
  <c r="Q44" i="10"/>
  <c r="R44" i="10"/>
  <c r="Q45" i="10"/>
  <c r="R45" i="10"/>
  <c r="Q46" i="10"/>
  <c r="R46" i="10"/>
  <c r="Q47" i="10"/>
  <c r="R47" i="10"/>
  <c r="Q48" i="10"/>
  <c r="R48" i="10"/>
  <c r="Q49" i="10"/>
  <c r="R49" i="10"/>
  <c r="Q50" i="10"/>
  <c r="R50" i="10"/>
  <c r="Q51" i="10"/>
  <c r="R51" i="10"/>
  <c r="Q52" i="10"/>
  <c r="R52" i="10"/>
  <c r="Q53" i="10"/>
  <c r="R53" i="10"/>
  <c r="Q54" i="10"/>
  <c r="R54" i="10"/>
  <c r="Q55" i="10"/>
  <c r="R55" i="10"/>
  <c r="Q56" i="10"/>
  <c r="R56" i="10"/>
  <c r="Q57" i="10"/>
  <c r="R57" i="10"/>
  <c r="Q58" i="10"/>
  <c r="R58" i="10"/>
  <c r="Q59" i="10"/>
  <c r="R59" i="10"/>
  <c r="Q60" i="10"/>
  <c r="R60" i="10"/>
  <c r="Q61" i="10"/>
  <c r="R61" i="10"/>
  <c r="Q62" i="10"/>
  <c r="R62" i="10"/>
  <c r="Q63" i="10"/>
  <c r="R63" i="10"/>
  <c r="Q64" i="10"/>
  <c r="R64" i="10"/>
  <c r="Q5" i="10"/>
  <c r="Q5" i="9"/>
  <c r="R5" i="10"/>
  <c r="Q6" i="9"/>
  <c r="R6" i="9"/>
  <c r="Q7" i="9"/>
  <c r="R7" i="9"/>
  <c r="Q8" i="9"/>
  <c r="R8" i="9"/>
  <c r="Q9" i="9"/>
  <c r="R9" i="9"/>
  <c r="Q10" i="9"/>
  <c r="R10" i="9"/>
  <c r="Q11" i="9"/>
  <c r="R11" i="9"/>
  <c r="Q12" i="9"/>
  <c r="R12" i="9"/>
  <c r="Q13" i="9"/>
  <c r="R13" i="9"/>
  <c r="Q14" i="9"/>
  <c r="R14" i="9"/>
  <c r="Q15" i="9"/>
  <c r="R15" i="9"/>
  <c r="Q16" i="9"/>
  <c r="R16" i="9"/>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Q31" i="9"/>
  <c r="R31" i="9"/>
  <c r="Q32" i="9"/>
  <c r="R32" i="9"/>
  <c r="Q33" i="9"/>
  <c r="R33" i="9"/>
  <c r="Q34" i="9"/>
  <c r="R34" i="9"/>
  <c r="Q35" i="9"/>
  <c r="R35" i="9"/>
  <c r="Q36" i="9"/>
  <c r="R36" i="9"/>
  <c r="Q37" i="9"/>
  <c r="R37" i="9"/>
  <c r="Q38" i="9"/>
  <c r="R38" i="9"/>
  <c r="Q39" i="9"/>
  <c r="R39" i="9"/>
  <c r="Q40" i="9"/>
  <c r="R40" i="9"/>
  <c r="Q41" i="9"/>
  <c r="R41" i="9"/>
  <c r="Q42" i="9"/>
  <c r="R42" i="9"/>
  <c r="Q43" i="9"/>
  <c r="R43" i="9"/>
  <c r="Q44" i="9"/>
  <c r="R44" i="9"/>
  <c r="Q45" i="9"/>
  <c r="R45" i="9"/>
  <c r="Q46" i="9"/>
  <c r="R46" i="9"/>
  <c r="Q47" i="9"/>
  <c r="R47" i="9"/>
  <c r="Q48" i="9"/>
  <c r="R48" i="9"/>
  <c r="Q49" i="9"/>
  <c r="R49" i="9"/>
  <c r="Q50" i="9"/>
  <c r="R50" i="9"/>
  <c r="Q51" i="9"/>
  <c r="R51" i="9"/>
  <c r="Q52" i="9"/>
  <c r="R52" i="9"/>
  <c r="Q53" i="9"/>
  <c r="R53" i="9"/>
  <c r="Q54" i="9"/>
  <c r="R54" i="9"/>
  <c r="Q55" i="9"/>
  <c r="R55" i="9"/>
  <c r="Q56" i="9"/>
  <c r="R56" i="9"/>
  <c r="Q57" i="9"/>
  <c r="R57" i="9"/>
  <c r="Q58" i="9"/>
  <c r="R58" i="9"/>
  <c r="Q59" i="9"/>
  <c r="R59" i="9"/>
  <c r="Q60" i="9"/>
  <c r="R60" i="9"/>
  <c r="Q61" i="9"/>
  <c r="R61" i="9"/>
  <c r="Q62" i="9"/>
  <c r="R62" i="9"/>
  <c r="Q63" i="9"/>
  <c r="R63" i="9"/>
  <c r="Q64" i="9"/>
  <c r="R64" i="9"/>
  <c r="R5" i="9"/>
  <c r="Q6" i="8"/>
  <c r="R6" i="8"/>
  <c r="Q7" i="8"/>
  <c r="R7" i="8"/>
  <c r="Q8" i="8"/>
  <c r="R8" i="8"/>
  <c r="Q9" i="8"/>
  <c r="R9" i="8"/>
  <c r="Q10" i="8"/>
  <c r="R10" i="8"/>
  <c r="Q11" i="8"/>
  <c r="R11" i="8"/>
  <c r="Q12" i="8"/>
  <c r="R12" i="8"/>
  <c r="Q13" i="8"/>
  <c r="R13" i="8"/>
  <c r="Q14" i="8"/>
  <c r="R14" i="8"/>
  <c r="Q15" i="8"/>
  <c r="R15" i="8"/>
  <c r="Q16" i="8"/>
  <c r="R16" i="8"/>
  <c r="Q17" i="8"/>
  <c r="R17" i="8"/>
  <c r="Q18" i="8"/>
  <c r="R18" i="8"/>
  <c r="Q19" i="8"/>
  <c r="R19" i="8"/>
  <c r="Q20" i="8"/>
  <c r="R20" i="8"/>
  <c r="Q21" i="8"/>
  <c r="R21" i="8"/>
  <c r="Q22" i="8"/>
  <c r="R22" i="8"/>
  <c r="Q23" i="8"/>
  <c r="R23" i="8"/>
  <c r="Q24" i="8"/>
  <c r="R24" i="8"/>
  <c r="Q25" i="8"/>
  <c r="R25" i="8"/>
  <c r="Q26" i="8"/>
  <c r="R26" i="8"/>
  <c r="Q27" i="8"/>
  <c r="R27" i="8"/>
  <c r="Q28" i="8"/>
  <c r="R28" i="8"/>
  <c r="Q29" i="8"/>
  <c r="R29" i="8"/>
  <c r="Q30" i="8"/>
  <c r="R30" i="8"/>
  <c r="Q31" i="8"/>
  <c r="R31" i="8"/>
  <c r="Q32" i="8"/>
  <c r="R32" i="8"/>
  <c r="Q33" i="8"/>
  <c r="R33" i="8"/>
  <c r="Q34" i="8"/>
  <c r="R34" i="8"/>
  <c r="Q35" i="8"/>
  <c r="R35" i="8"/>
  <c r="Q36" i="8"/>
  <c r="R36" i="8"/>
  <c r="Q37" i="8"/>
  <c r="R37" i="8"/>
  <c r="Q38" i="8"/>
  <c r="R38" i="8"/>
  <c r="Q39" i="8"/>
  <c r="R39" i="8"/>
  <c r="Q40" i="8"/>
  <c r="R40" i="8"/>
  <c r="Q41" i="8"/>
  <c r="R41" i="8"/>
  <c r="Q42" i="8"/>
  <c r="R42" i="8"/>
  <c r="Q43" i="8"/>
  <c r="R43" i="8"/>
  <c r="Q44" i="8"/>
  <c r="R44" i="8"/>
  <c r="Q45" i="8"/>
  <c r="R45" i="8"/>
  <c r="Q46" i="8"/>
  <c r="R46" i="8"/>
  <c r="Q47" i="8"/>
  <c r="R47" i="8"/>
  <c r="Q48" i="8"/>
  <c r="R48" i="8"/>
  <c r="Q49" i="8"/>
  <c r="R49" i="8"/>
  <c r="Q50" i="8"/>
  <c r="R50" i="8"/>
  <c r="Q51" i="8"/>
  <c r="R51" i="8"/>
  <c r="Q52" i="8"/>
  <c r="R52" i="8"/>
  <c r="Q53" i="8"/>
  <c r="R53" i="8"/>
  <c r="Q54" i="8"/>
  <c r="R54" i="8"/>
  <c r="Q55" i="8"/>
  <c r="R55" i="8"/>
  <c r="Q56" i="8"/>
  <c r="R56" i="8"/>
  <c r="Q57" i="8"/>
  <c r="R57" i="8"/>
  <c r="Q58" i="8"/>
  <c r="R58" i="8"/>
  <c r="Q59" i="8"/>
  <c r="R59" i="8"/>
  <c r="Q60" i="8"/>
  <c r="R60" i="8"/>
  <c r="Q61" i="8"/>
  <c r="R61" i="8"/>
  <c r="Q62" i="8"/>
  <c r="R62" i="8"/>
  <c r="Q63" i="8"/>
  <c r="R63" i="8"/>
  <c r="Q64" i="8"/>
  <c r="R64" i="8"/>
  <c r="Q5" i="8"/>
  <c r="R5" i="8"/>
  <c r="Q6" i="7"/>
  <c r="R6" i="7"/>
  <c r="Q7" i="7"/>
  <c r="R7" i="7"/>
  <c r="Q8" i="7"/>
  <c r="R8" i="7"/>
  <c r="Q9" i="7"/>
  <c r="R9" i="7"/>
  <c r="Q10" i="7"/>
  <c r="R10" i="7"/>
  <c r="Q11" i="7"/>
  <c r="R11" i="7"/>
  <c r="Q12" i="7"/>
  <c r="R12" i="7"/>
  <c r="Q13" i="7"/>
  <c r="R13" i="7"/>
  <c r="Q14" i="7"/>
  <c r="R14" i="7"/>
  <c r="Q15" i="7"/>
  <c r="R15" i="7"/>
  <c r="Q16" i="7"/>
  <c r="R16" i="7"/>
  <c r="Q17" i="7"/>
  <c r="R17" i="7"/>
  <c r="Q18" i="7"/>
  <c r="R18" i="7"/>
  <c r="Q19" i="7"/>
  <c r="R19" i="7"/>
  <c r="Q20" i="7"/>
  <c r="R20" i="7"/>
  <c r="Q21" i="7"/>
  <c r="R21" i="7"/>
  <c r="Q22" i="7"/>
  <c r="R22" i="7"/>
  <c r="Q23" i="7"/>
  <c r="R23" i="7"/>
  <c r="Q24" i="7"/>
  <c r="R24" i="7"/>
  <c r="Q25" i="7"/>
  <c r="R25" i="7"/>
  <c r="Q26" i="7"/>
  <c r="R26" i="7"/>
  <c r="Q27" i="7"/>
  <c r="R27" i="7"/>
  <c r="Q28" i="7"/>
  <c r="R28" i="7"/>
  <c r="Q29" i="7"/>
  <c r="R29" i="7"/>
  <c r="Q30" i="7"/>
  <c r="R30" i="7"/>
  <c r="Q31" i="7"/>
  <c r="R31" i="7"/>
  <c r="Q32" i="7"/>
  <c r="R32" i="7"/>
  <c r="Q33" i="7"/>
  <c r="R33" i="7"/>
  <c r="Q34" i="7"/>
  <c r="R34" i="7"/>
  <c r="Q35" i="7"/>
  <c r="R35" i="7"/>
  <c r="Q36" i="7"/>
  <c r="R36" i="7"/>
  <c r="Q37" i="7"/>
  <c r="R37" i="7"/>
  <c r="Q38" i="7"/>
  <c r="R38" i="7"/>
  <c r="Q39" i="7"/>
  <c r="R39" i="7"/>
  <c r="Q40" i="7"/>
  <c r="R40" i="7"/>
  <c r="Q41" i="7"/>
  <c r="R41" i="7"/>
  <c r="Q42" i="7"/>
  <c r="R42" i="7"/>
  <c r="Q43" i="7"/>
  <c r="R43" i="7"/>
  <c r="Q44" i="7"/>
  <c r="R44" i="7"/>
  <c r="Q45" i="7"/>
  <c r="R45" i="7"/>
  <c r="Q46" i="7"/>
  <c r="R46" i="7"/>
  <c r="Q47" i="7"/>
  <c r="R47" i="7"/>
  <c r="Q48" i="7"/>
  <c r="R48" i="7"/>
  <c r="Q49" i="7"/>
  <c r="R49" i="7"/>
  <c r="Q50" i="7"/>
  <c r="R50" i="7"/>
  <c r="Q51" i="7"/>
  <c r="R51" i="7"/>
  <c r="Q52" i="7"/>
  <c r="R52" i="7"/>
  <c r="Q53" i="7"/>
  <c r="R53" i="7"/>
  <c r="Q54" i="7"/>
  <c r="R54" i="7"/>
  <c r="Q55" i="7"/>
  <c r="R55" i="7"/>
  <c r="Q56" i="7"/>
  <c r="R56" i="7"/>
  <c r="Q57" i="7"/>
  <c r="R57" i="7"/>
  <c r="Q58" i="7"/>
  <c r="R58" i="7"/>
  <c r="Q59" i="7"/>
  <c r="R59" i="7"/>
  <c r="Q60" i="7"/>
  <c r="R60" i="7"/>
  <c r="Q61" i="7"/>
  <c r="R61" i="7"/>
  <c r="Q62" i="7"/>
  <c r="R62" i="7"/>
  <c r="Q63" i="7"/>
  <c r="R63" i="7"/>
  <c r="Q64" i="7"/>
  <c r="R64" i="7"/>
  <c r="Q5" i="7"/>
  <c r="R5" i="7"/>
  <c r="Q6" i="6"/>
  <c r="R6" i="6"/>
  <c r="Q7" i="6"/>
  <c r="R7" i="6"/>
  <c r="Q8" i="6"/>
  <c r="R8" i="6"/>
  <c r="Q9" i="6"/>
  <c r="R9" i="6"/>
  <c r="Q10" i="6"/>
  <c r="R10" i="6"/>
  <c r="Q11" i="6"/>
  <c r="R11" i="6"/>
  <c r="Q12" i="6"/>
  <c r="R12" i="6"/>
  <c r="Q13" i="6"/>
  <c r="R13" i="6"/>
  <c r="Q14" i="6"/>
  <c r="R14" i="6"/>
  <c r="Q15" i="6"/>
  <c r="R15" i="6"/>
  <c r="Q16" i="6"/>
  <c r="R16" i="6"/>
  <c r="Q17" i="6"/>
  <c r="R17" i="6"/>
  <c r="Q18" i="6"/>
  <c r="R18" i="6"/>
  <c r="Q19" i="6"/>
  <c r="R19" i="6"/>
  <c r="Q20" i="6"/>
  <c r="R20" i="6"/>
  <c r="Q21" i="6"/>
  <c r="R21" i="6"/>
  <c r="Q22" i="6"/>
  <c r="R22" i="6"/>
  <c r="Q23" i="6"/>
  <c r="R23" i="6"/>
  <c r="Q24" i="6"/>
  <c r="R24" i="6"/>
  <c r="Q25" i="6"/>
  <c r="R25" i="6"/>
  <c r="Q26" i="6"/>
  <c r="R26" i="6"/>
  <c r="Q27" i="6"/>
  <c r="R27" i="6"/>
  <c r="Q28" i="6"/>
  <c r="R28" i="6"/>
  <c r="Q29" i="6"/>
  <c r="R29" i="6"/>
  <c r="Q30" i="6"/>
  <c r="R30" i="6"/>
  <c r="Q31" i="6"/>
  <c r="R31" i="6"/>
  <c r="Q32" i="6"/>
  <c r="R32" i="6"/>
  <c r="Q33" i="6"/>
  <c r="R33" i="6"/>
  <c r="Q34" i="6"/>
  <c r="R34" i="6"/>
  <c r="Q35" i="6"/>
  <c r="R35" i="6"/>
  <c r="Q36" i="6"/>
  <c r="R36" i="6"/>
  <c r="Q37" i="6"/>
  <c r="R37" i="6"/>
  <c r="Q38" i="6"/>
  <c r="R38" i="6"/>
  <c r="Q39" i="6"/>
  <c r="R39" i="6"/>
  <c r="Q40" i="6"/>
  <c r="R40" i="6"/>
  <c r="Q41" i="6"/>
  <c r="R41" i="6"/>
  <c r="Q42" i="6"/>
  <c r="R42" i="6"/>
  <c r="Q43" i="6"/>
  <c r="R43" i="6"/>
  <c r="Q44" i="6"/>
  <c r="R44" i="6"/>
  <c r="Q45" i="6"/>
  <c r="R45" i="6"/>
  <c r="Q46" i="6"/>
  <c r="R46" i="6"/>
  <c r="Q47" i="6"/>
  <c r="R47" i="6"/>
  <c r="Q48" i="6"/>
  <c r="R48" i="6"/>
  <c r="Q49" i="6"/>
  <c r="R49" i="6"/>
  <c r="Q50" i="6"/>
  <c r="R50" i="6"/>
  <c r="Q51" i="6"/>
  <c r="R51" i="6"/>
  <c r="Q52" i="6"/>
  <c r="R52" i="6"/>
  <c r="Q53" i="6"/>
  <c r="R53" i="6"/>
  <c r="Q54" i="6"/>
  <c r="R54" i="6"/>
  <c r="Q55" i="6"/>
  <c r="R55" i="6"/>
  <c r="Q56" i="6"/>
  <c r="R56" i="6"/>
  <c r="Q57" i="6"/>
  <c r="R57" i="6"/>
  <c r="Q58" i="6"/>
  <c r="R58" i="6"/>
  <c r="Q59" i="6"/>
  <c r="R59" i="6"/>
  <c r="Q60" i="6"/>
  <c r="R60" i="6"/>
  <c r="Q61" i="6"/>
  <c r="R61" i="6"/>
  <c r="Q62" i="6"/>
  <c r="R62" i="6"/>
  <c r="Q63" i="6"/>
  <c r="R63" i="6"/>
  <c r="Q64" i="6"/>
  <c r="R64" i="6"/>
  <c r="Q5" i="6"/>
  <c r="R5" i="6"/>
  <c r="Q6" i="3"/>
  <c r="R6" i="3"/>
  <c r="Q7" i="3"/>
  <c r="R7" i="3"/>
  <c r="Q8" i="3"/>
  <c r="R8" i="3"/>
  <c r="Q9" i="3"/>
  <c r="R9" i="3"/>
  <c r="Q10" i="3"/>
  <c r="R10" i="3"/>
  <c r="Q11" i="3"/>
  <c r="R11" i="3"/>
  <c r="Q12" i="3"/>
  <c r="R12" i="3"/>
  <c r="Q13" i="3"/>
  <c r="R13" i="3"/>
  <c r="Q14" i="3"/>
  <c r="R14" i="3"/>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Q39" i="3"/>
  <c r="R39" i="3"/>
  <c r="Q40" i="3"/>
  <c r="R40" i="3"/>
  <c r="Q41" i="3"/>
  <c r="R41" i="3"/>
  <c r="Q42" i="3"/>
  <c r="R42" i="3"/>
  <c r="Q43" i="3"/>
  <c r="R43" i="3"/>
  <c r="Q44" i="3"/>
  <c r="R44" i="3"/>
  <c r="Q45" i="3"/>
  <c r="R45" i="3"/>
  <c r="Q46" i="3"/>
  <c r="R46" i="3"/>
  <c r="Q47" i="3"/>
  <c r="R47" i="3"/>
  <c r="Q48" i="3"/>
  <c r="R48" i="3"/>
  <c r="Q49" i="3"/>
  <c r="R49" i="3"/>
  <c r="Q50" i="3"/>
  <c r="R50" i="3"/>
  <c r="Q51" i="3"/>
  <c r="R51" i="3"/>
  <c r="Q52" i="3"/>
  <c r="R52" i="3"/>
  <c r="Q53" i="3"/>
  <c r="R53" i="3"/>
  <c r="Q54" i="3"/>
  <c r="R54" i="3"/>
  <c r="Q55" i="3"/>
  <c r="R55" i="3"/>
  <c r="Q56" i="3"/>
  <c r="R56" i="3"/>
  <c r="Q57" i="3"/>
  <c r="R57" i="3"/>
  <c r="Q58" i="3"/>
  <c r="R58" i="3"/>
  <c r="Q59" i="3"/>
  <c r="R59" i="3"/>
  <c r="Q60" i="3"/>
  <c r="R60" i="3"/>
  <c r="Q61" i="3"/>
  <c r="R61" i="3"/>
  <c r="Q62" i="3"/>
  <c r="R62" i="3"/>
  <c r="Q63" i="3"/>
  <c r="R63" i="3"/>
  <c r="Q64" i="3"/>
  <c r="R64" i="3"/>
  <c r="Q5" i="3"/>
  <c r="R5" i="3"/>
  <c r="Q6" i="4"/>
  <c r="R6" i="4"/>
  <c r="Q7" i="4"/>
  <c r="R7" i="4"/>
  <c r="Q8" i="4"/>
  <c r="R8" i="4"/>
  <c r="Q9" i="4"/>
  <c r="R9" i="4"/>
  <c r="Q10" i="4"/>
  <c r="R10" i="4"/>
  <c r="Q11"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5" i="4"/>
  <c r="R5" i="4"/>
  <c r="M283" i="20"/>
  <c r="M284" i="20"/>
  <c r="M285" i="20"/>
  <c r="M286" i="20"/>
  <c r="M282" i="20"/>
  <c r="M274" i="20"/>
  <c r="M273" i="20"/>
  <c r="M272" i="20"/>
  <c r="M271" i="20"/>
  <c r="M270" i="20"/>
  <c r="M281" i="20"/>
  <c r="M269" i="20"/>
  <c r="Q10" i="5"/>
  <c r="R10" i="5"/>
  <c r="Q11"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Q5" i="5"/>
  <c r="R5" i="5"/>
  <c r="Q6" i="5"/>
  <c r="R6" i="5"/>
  <c r="Q7" i="5"/>
  <c r="R7" i="5"/>
  <c r="Q8" i="5"/>
  <c r="R8"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9" i="5"/>
  <c r="R9" i="5"/>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 i="2"/>
  <c r="D7" i="2"/>
  <c r="D8" i="2"/>
  <c r="D9" i="2"/>
  <c r="L16" i="20"/>
  <c r="D10" i="2"/>
  <c r="B28" i="19"/>
  <c r="D11" i="2"/>
  <c r="D12" i="2"/>
  <c r="D13" i="2"/>
  <c r="L41" i="20"/>
  <c r="D14" i="2"/>
  <c r="B53" i="19"/>
  <c r="D15" i="2"/>
  <c r="D16" i="2"/>
  <c r="D17" i="2"/>
  <c r="L66" i="19"/>
  <c r="D18" i="2"/>
  <c r="B78" i="19"/>
  <c r="D19" i="2"/>
  <c r="D20" i="2"/>
  <c r="D21" i="2"/>
  <c r="L91" i="20"/>
  <c r="D22" i="2"/>
  <c r="B103" i="20"/>
  <c r="D23" i="2"/>
  <c r="D24" i="2"/>
  <c r="D25" i="2"/>
  <c r="L116" i="19"/>
  <c r="D26" i="2"/>
  <c r="B128" i="20"/>
  <c r="D27" i="2"/>
  <c r="D28" i="2"/>
  <c r="B141" i="20"/>
  <c r="D29" i="2"/>
  <c r="L141" i="20"/>
  <c r="D30" i="2"/>
  <c r="B153" i="20"/>
  <c r="D31" i="2"/>
  <c r="D32" i="2"/>
  <c r="D33" i="2"/>
  <c r="L166" i="20"/>
  <c r="D34" i="2"/>
  <c r="B178" i="20"/>
  <c r="D35" i="2"/>
  <c r="D36" i="2"/>
  <c r="B191" i="19"/>
  <c r="D37" i="2"/>
  <c r="L191" i="20"/>
  <c r="D38" i="2"/>
  <c r="B203" i="19"/>
  <c r="D39" i="2"/>
  <c r="D40" i="2"/>
  <c r="D41" i="2"/>
  <c r="L216" i="20"/>
  <c r="D42" i="2"/>
  <c r="B228" i="19"/>
  <c r="D43" i="2"/>
  <c r="D44" i="2"/>
  <c r="B241" i="20"/>
  <c r="D45" i="2"/>
  <c r="L241" i="20"/>
  <c r="D46" i="2"/>
  <c r="B253" i="20"/>
  <c r="D47" i="2"/>
  <c r="D48" i="2"/>
  <c r="D49" i="2"/>
  <c r="L266" i="20"/>
  <c r="D50" i="2"/>
  <c r="B278" i="20"/>
  <c r="D51" i="2"/>
  <c r="D52" i="2"/>
  <c r="B291" i="19"/>
  <c r="D53" i="2"/>
  <c r="L291" i="20"/>
  <c r="D54" i="2"/>
  <c r="B303" i="19"/>
  <c r="D55" i="2"/>
  <c r="D56" i="2"/>
  <c r="D57" i="2"/>
  <c r="D58" i="2"/>
  <c r="B328" i="20"/>
  <c r="D59" i="2"/>
  <c r="D60" i="2"/>
  <c r="D61" i="2"/>
  <c r="L341" i="20"/>
  <c r="D62" i="2"/>
  <c r="B353" i="20"/>
  <c r="D63" i="2"/>
  <c r="L353" i="20"/>
  <c r="D64" i="2"/>
  <c r="D65" i="2"/>
  <c r="L366" i="19"/>
  <c r="D6" i="2"/>
  <c r="X6" i="21"/>
  <c r="Y6" i="21"/>
  <c r="G5" i="3"/>
  <c r="G5" i="4"/>
  <c r="G5" i="5"/>
  <c r="G5" i="6"/>
  <c r="G5" i="7"/>
  <c r="G5" i="8"/>
  <c r="K6" i="2"/>
  <c r="E5" i="8"/>
  <c r="F5" i="8"/>
  <c r="K7" i="2"/>
  <c r="E6" i="8"/>
  <c r="F6" i="8"/>
  <c r="K8" i="2"/>
  <c r="E7" i="8"/>
  <c r="F7" i="8"/>
  <c r="K9" i="2"/>
  <c r="E8" i="8"/>
  <c r="F8" i="8"/>
  <c r="K10" i="2"/>
  <c r="E9" i="8"/>
  <c r="F9" i="8"/>
  <c r="K11" i="2"/>
  <c r="E10" i="8"/>
  <c r="F10" i="8"/>
  <c r="K12" i="2"/>
  <c r="E11" i="8"/>
  <c r="F11" i="8"/>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H5" i="8"/>
  <c r="I5" i="8"/>
  <c r="G5" i="9"/>
  <c r="G5" i="10"/>
  <c r="G5" i="14"/>
  <c r="G5" i="15"/>
  <c r="G5" i="16"/>
  <c r="G5" i="17"/>
  <c r="G11" i="3"/>
  <c r="F12" i="2"/>
  <c r="E11" i="3"/>
  <c r="F11" i="3"/>
  <c r="F6" i="2"/>
  <c r="E5" i="3"/>
  <c r="F5" i="3"/>
  <c r="F7" i="2"/>
  <c r="E6" i="3"/>
  <c r="F6" i="3"/>
  <c r="F8" i="2"/>
  <c r="E7" i="3"/>
  <c r="F7" i="3"/>
  <c r="F9" i="2"/>
  <c r="E8" i="3"/>
  <c r="F8" i="3"/>
  <c r="F10" i="2"/>
  <c r="E9" i="3"/>
  <c r="F9" i="3"/>
  <c r="F11" i="2"/>
  <c r="E10" i="3"/>
  <c r="F10" i="3"/>
  <c r="E12" i="3"/>
  <c r="F12" i="3"/>
  <c r="E13" i="3"/>
  <c r="F13" i="3"/>
  <c r="E14" i="3"/>
  <c r="F14" i="3"/>
  <c r="E15" i="3"/>
  <c r="F15" i="3"/>
  <c r="E16" i="3"/>
  <c r="F16" i="3"/>
  <c r="E17" i="3"/>
  <c r="F17" i="3"/>
  <c r="E18" i="3"/>
  <c r="F18" i="3"/>
  <c r="E19" i="3"/>
  <c r="F19" i="3"/>
  <c r="E20" i="3"/>
  <c r="F20" i="3"/>
  <c r="E21" i="3"/>
  <c r="F21" i="3"/>
  <c r="E22" i="3"/>
  <c r="F22" i="3"/>
  <c r="E23" i="3"/>
  <c r="F23" i="3"/>
  <c r="E24" i="3"/>
  <c r="F24" i="3"/>
  <c r="E25" i="3"/>
  <c r="F25" i="3"/>
  <c r="E26" i="3"/>
  <c r="F26" i="3"/>
  <c r="E27" i="3"/>
  <c r="F27" i="3"/>
  <c r="E28" i="3"/>
  <c r="F28" i="3"/>
  <c r="E29" i="3"/>
  <c r="F29" i="3"/>
  <c r="E30" i="3"/>
  <c r="F30" i="3"/>
  <c r="E31" i="3"/>
  <c r="F31" i="3"/>
  <c r="E32" i="3"/>
  <c r="F32" i="3"/>
  <c r="E33" i="3"/>
  <c r="F33" i="3"/>
  <c r="E34" i="3"/>
  <c r="F34" i="3"/>
  <c r="E35" i="3"/>
  <c r="F35" i="3"/>
  <c r="E36" i="3"/>
  <c r="F36" i="3"/>
  <c r="E37" i="3"/>
  <c r="F37" i="3"/>
  <c r="E38" i="3"/>
  <c r="F38" i="3"/>
  <c r="E39" i="3"/>
  <c r="F39" i="3"/>
  <c r="E40" i="3"/>
  <c r="F40" i="3"/>
  <c r="E41" i="3"/>
  <c r="F41" i="3"/>
  <c r="E42" i="3"/>
  <c r="F42" i="3"/>
  <c r="E43" i="3"/>
  <c r="F43" i="3"/>
  <c r="E44" i="3"/>
  <c r="F44" i="3"/>
  <c r="E45" i="3"/>
  <c r="F45" i="3"/>
  <c r="E46" i="3"/>
  <c r="F46" i="3"/>
  <c r="E47" i="3"/>
  <c r="F47" i="3"/>
  <c r="E48" i="3"/>
  <c r="F48" i="3"/>
  <c r="E49" i="3"/>
  <c r="F49" i="3"/>
  <c r="E50" i="3"/>
  <c r="F50" i="3"/>
  <c r="E51" i="3"/>
  <c r="F51" i="3"/>
  <c r="E52" i="3"/>
  <c r="F52" i="3"/>
  <c r="E53" i="3"/>
  <c r="F53" i="3"/>
  <c r="E54" i="3"/>
  <c r="F54" i="3"/>
  <c r="E55" i="3"/>
  <c r="F55" i="3"/>
  <c r="E56" i="3"/>
  <c r="F56" i="3"/>
  <c r="E57" i="3"/>
  <c r="F57" i="3"/>
  <c r="E58" i="3"/>
  <c r="F58" i="3"/>
  <c r="E59" i="3"/>
  <c r="F59" i="3"/>
  <c r="E60" i="3"/>
  <c r="F60" i="3"/>
  <c r="E61" i="3"/>
  <c r="F61" i="3"/>
  <c r="E62" i="3"/>
  <c r="F62" i="3"/>
  <c r="E63" i="3"/>
  <c r="F63" i="3"/>
  <c r="E64" i="3"/>
  <c r="F64" i="3"/>
  <c r="J11" i="3"/>
  <c r="I12" i="3"/>
  <c r="AA12" i="3"/>
  <c r="AB12" i="3"/>
  <c r="I13" i="3"/>
  <c r="AA13" i="3"/>
  <c r="I14" i="3"/>
  <c r="AA14" i="3"/>
  <c r="I15" i="3"/>
  <c r="I16" i="3"/>
  <c r="AA16" i="3"/>
  <c r="I17" i="3"/>
  <c r="AA17" i="3"/>
  <c r="I18" i="3"/>
  <c r="AA18" i="3"/>
  <c r="I19" i="3"/>
  <c r="I20" i="3"/>
  <c r="AA20" i="3"/>
  <c r="AB20" i="3"/>
  <c r="I21" i="3"/>
  <c r="AA21" i="3"/>
  <c r="I22" i="3"/>
  <c r="AA22" i="3"/>
  <c r="I23" i="3"/>
  <c r="AA23" i="3"/>
  <c r="I24" i="3"/>
  <c r="AA24" i="3"/>
  <c r="I25" i="3"/>
  <c r="AA25" i="3"/>
  <c r="I26" i="3"/>
  <c r="AA26" i="3"/>
  <c r="AB26" i="3"/>
  <c r="I27" i="3"/>
  <c r="AA27" i="3"/>
  <c r="I28" i="3"/>
  <c r="I29" i="3"/>
  <c r="AA29" i="3"/>
  <c r="I30" i="3"/>
  <c r="I31" i="3"/>
  <c r="AA31" i="3"/>
  <c r="I32" i="3"/>
  <c r="I33" i="3"/>
  <c r="AA33" i="3"/>
  <c r="I34" i="3"/>
  <c r="AA34" i="3"/>
  <c r="I35" i="3"/>
  <c r="AA35" i="3"/>
  <c r="I36" i="3"/>
  <c r="I37" i="3"/>
  <c r="AA37" i="3"/>
  <c r="I38" i="3"/>
  <c r="AA38" i="3"/>
  <c r="AB38" i="3"/>
  <c r="I39" i="3"/>
  <c r="I40" i="3"/>
  <c r="AA40" i="3"/>
  <c r="I41" i="3"/>
  <c r="I42" i="3"/>
  <c r="AA42" i="3"/>
  <c r="AB42" i="3"/>
  <c r="I43" i="3"/>
  <c r="AA43" i="3"/>
  <c r="I44" i="3"/>
  <c r="AA44" i="3"/>
  <c r="AB44" i="3"/>
  <c r="I45" i="3"/>
  <c r="AA45" i="3"/>
  <c r="I46" i="3"/>
  <c r="I47" i="3"/>
  <c r="AA47" i="3"/>
  <c r="AB47" i="3"/>
  <c r="I48" i="3"/>
  <c r="I49" i="3"/>
  <c r="AA49" i="3"/>
  <c r="I50" i="3"/>
  <c r="AA50" i="3"/>
  <c r="I51" i="3"/>
  <c r="AA51" i="3"/>
  <c r="I52" i="3"/>
  <c r="AA52" i="3"/>
  <c r="I53" i="3"/>
  <c r="AA53" i="3"/>
  <c r="AB53" i="3"/>
  <c r="I54" i="3"/>
  <c r="AA54" i="3"/>
  <c r="AB54" i="3"/>
  <c r="I55" i="3"/>
  <c r="AA55" i="3"/>
  <c r="I56" i="3"/>
  <c r="AA56" i="3"/>
  <c r="AB56" i="3"/>
  <c r="I57" i="3"/>
  <c r="AA57" i="3"/>
  <c r="I58" i="3"/>
  <c r="AA58" i="3"/>
  <c r="I59" i="3"/>
  <c r="AA59" i="3"/>
  <c r="AB59" i="3"/>
  <c r="I60" i="3"/>
  <c r="AA60" i="3"/>
  <c r="I61" i="3"/>
  <c r="AA61" i="3"/>
  <c r="AB61" i="3"/>
  <c r="I62" i="3"/>
  <c r="AA62" i="3"/>
  <c r="I63" i="3"/>
  <c r="AA63" i="3"/>
  <c r="AB63" i="3"/>
  <c r="I64" i="3"/>
  <c r="AA64" i="3"/>
  <c r="AB64" i="3"/>
  <c r="G10" i="3"/>
  <c r="G6" i="3"/>
  <c r="G7" i="3"/>
  <c r="G8" i="3"/>
  <c r="G9" i="3"/>
  <c r="G12" i="3"/>
  <c r="G13" i="3"/>
  <c r="G14" i="3"/>
  <c r="J14" i="3"/>
  <c r="K14" i="3"/>
  <c r="G8" i="4"/>
  <c r="G6" i="4"/>
  <c r="G11" i="4"/>
  <c r="G7" i="4"/>
  <c r="G9" i="4"/>
  <c r="G10" i="4"/>
  <c r="G13" i="4"/>
  <c r="G14" i="4"/>
  <c r="J14" i="4"/>
  <c r="G12" i="4"/>
  <c r="K12" i="4"/>
  <c r="J12" i="4"/>
  <c r="I14" i="4"/>
  <c r="AA14" i="4"/>
  <c r="I22" i="4"/>
  <c r="AA22" i="4"/>
  <c r="AB22" i="4"/>
  <c r="I30" i="4"/>
  <c r="AA30" i="4"/>
  <c r="AB30" i="4"/>
  <c r="I34" i="4"/>
  <c r="AA34" i="4"/>
  <c r="I38" i="4"/>
  <c r="AA38" i="4"/>
  <c r="I46" i="4"/>
  <c r="AA46" i="4"/>
  <c r="AB46" i="4"/>
  <c r="I50" i="4"/>
  <c r="AA50" i="4"/>
  <c r="AB50" i="4"/>
  <c r="I54" i="4"/>
  <c r="AA54" i="4"/>
  <c r="I58" i="4"/>
  <c r="AA58" i="4"/>
  <c r="I62" i="4"/>
  <c r="AA62" i="4"/>
  <c r="AB62" i="4"/>
  <c r="I15" i="4"/>
  <c r="AC15" i="4"/>
  <c r="I19" i="4"/>
  <c r="AC19" i="4"/>
  <c r="AD19" i="4"/>
  <c r="I23" i="4"/>
  <c r="AC23" i="4"/>
  <c r="I27" i="4"/>
  <c r="AC27" i="4"/>
  <c r="I35" i="4"/>
  <c r="AC35" i="4"/>
  <c r="I39" i="4"/>
  <c r="AC39" i="4"/>
  <c r="I43" i="4"/>
  <c r="AC43" i="4"/>
  <c r="I47" i="4"/>
  <c r="AC47" i="4"/>
  <c r="I51" i="4"/>
  <c r="AC51" i="4"/>
  <c r="AD51" i="4"/>
  <c r="I55" i="4"/>
  <c r="AC55" i="4"/>
  <c r="I59" i="4"/>
  <c r="AC59"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K14" i="4"/>
  <c r="G18" i="4"/>
  <c r="K18" i="4"/>
  <c r="G22" i="4"/>
  <c r="K22" i="4"/>
  <c r="G26" i="4"/>
  <c r="K26" i="4"/>
  <c r="G30" i="4"/>
  <c r="K30" i="4"/>
  <c r="G34" i="4"/>
  <c r="K34" i="4"/>
  <c r="G38" i="4"/>
  <c r="K38" i="4"/>
  <c r="G42" i="4"/>
  <c r="K42" i="4"/>
  <c r="G46" i="4"/>
  <c r="K46" i="4"/>
  <c r="G50" i="4"/>
  <c r="K50" i="4"/>
  <c r="G54" i="4"/>
  <c r="K54" i="4"/>
  <c r="G58" i="4"/>
  <c r="K58" i="4"/>
  <c r="G62" i="4"/>
  <c r="K62" i="4"/>
  <c r="X7" i="21"/>
  <c r="E5" i="7"/>
  <c r="F5" i="7"/>
  <c r="E6" i="7"/>
  <c r="F6" i="7"/>
  <c r="E7" i="7"/>
  <c r="F7" i="7"/>
  <c r="E8" i="7"/>
  <c r="F8" i="7"/>
  <c r="E9" i="7"/>
  <c r="F9" i="7"/>
  <c r="E10" i="7"/>
  <c r="F10" i="7"/>
  <c r="J5" i="7"/>
  <c r="G6" i="7"/>
  <c r="J6" i="7"/>
  <c r="G7" i="7"/>
  <c r="J7" i="7"/>
  <c r="G8" i="7"/>
  <c r="J8" i="7"/>
  <c r="G9" i="7"/>
  <c r="J9" i="7"/>
  <c r="G10"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K5" i="7"/>
  <c r="S5" i="7"/>
  <c r="AA6" i="7"/>
  <c r="AA5" i="7"/>
  <c r="AA10" i="7"/>
  <c r="AA8" i="7"/>
  <c r="AA9" i="7"/>
  <c r="AB6" i="7"/>
  <c r="S6" i="7"/>
  <c r="AA7" i="7"/>
  <c r="AB7" i="7"/>
  <c r="S7" i="7"/>
  <c r="AC8" i="7"/>
  <c r="AC9" i="7"/>
  <c r="AD8" i="7"/>
  <c r="S8" i="7"/>
  <c r="AD9" i="7"/>
  <c r="S9" i="7"/>
  <c r="AC10" i="7"/>
  <c r="AD10"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K7" i="7"/>
  <c r="K6" i="7"/>
  <c r="W5"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K10" i="7"/>
  <c r="W6" i="7"/>
  <c r="K8" i="7"/>
  <c r="K9" i="7"/>
  <c r="W7" i="7"/>
  <c r="AK7" i="7"/>
  <c r="X7" i="7"/>
  <c r="AK5" i="7"/>
  <c r="X5" i="7"/>
  <c r="AK6" i="7"/>
  <c r="X6" i="7"/>
  <c r="W8" i="7"/>
  <c r="AK8" i="7"/>
  <c r="X8" i="7"/>
  <c r="AE7" i="21"/>
  <c r="Y7" i="21"/>
  <c r="X8" i="21"/>
  <c r="W9" i="7"/>
  <c r="W10" i="7"/>
  <c r="AK10" i="7"/>
  <c r="X10" i="7"/>
  <c r="AK9" i="7"/>
  <c r="X9" i="7"/>
  <c r="AE8" i="21"/>
  <c r="Y8" i="21"/>
  <c r="X9" i="21"/>
  <c r="AI9" i="21"/>
  <c r="K11" i="7"/>
  <c r="W11" i="7"/>
  <c r="K12" i="7"/>
  <c r="W12" i="7"/>
  <c r="K13" i="7"/>
  <c r="W13" i="7"/>
  <c r="K14" i="7"/>
  <c r="W14" i="7"/>
  <c r="K15" i="7"/>
  <c r="W15" i="7"/>
  <c r="K16" i="7"/>
  <c r="W16" i="7"/>
  <c r="K17" i="7"/>
  <c r="W17" i="7"/>
  <c r="K18" i="7"/>
  <c r="W18" i="7"/>
  <c r="K19" i="7"/>
  <c r="W19" i="7"/>
  <c r="K20" i="7"/>
  <c r="W20" i="7"/>
  <c r="K21" i="7"/>
  <c r="W21" i="7"/>
  <c r="K22" i="7"/>
  <c r="W22" i="7"/>
  <c r="K23" i="7"/>
  <c r="W23" i="7"/>
  <c r="K24" i="7"/>
  <c r="W24" i="7"/>
  <c r="K25" i="7"/>
  <c r="W25" i="7"/>
  <c r="K26" i="7"/>
  <c r="W26" i="7"/>
  <c r="K27" i="7"/>
  <c r="W27" i="7"/>
  <c r="K28" i="7"/>
  <c r="W28" i="7"/>
  <c r="K29" i="7"/>
  <c r="W29" i="7"/>
  <c r="K30" i="7"/>
  <c r="W30" i="7"/>
  <c r="K31" i="7"/>
  <c r="W31" i="7"/>
  <c r="K32" i="7"/>
  <c r="W32" i="7"/>
  <c r="K33" i="7"/>
  <c r="W33" i="7"/>
  <c r="K34" i="7"/>
  <c r="W34" i="7"/>
  <c r="K35" i="7"/>
  <c r="W35" i="7"/>
  <c r="K36" i="7"/>
  <c r="W36" i="7"/>
  <c r="K37" i="7"/>
  <c r="W37" i="7"/>
  <c r="K38" i="7"/>
  <c r="W38" i="7"/>
  <c r="K39" i="7"/>
  <c r="W39" i="7"/>
  <c r="K40" i="7"/>
  <c r="W40" i="7"/>
  <c r="K41" i="7"/>
  <c r="W41" i="7"/>
  <c r="K42" i="7"/>
  <c r="W42" i="7"/>
  <c r="K43" i="7"/>
  <c r="W43" i="7"/>
  <c r="K44" i="7"/>
  <c r="W44" i="7"/>
  <c r="K45" i="7"/>
  <c r="W45" i="7"/>
  <c r="K46" i="7"/>
  <c r="W46" i="7"/>
  <c r="K47" i="7"/>
  <c r="W47" i="7"/>
  <c r="K48" i="7"/>
  <c r="W48" i="7"/>
  <c r="K49" i="7"/>
  <c r="W49" i="7"/>
  <c r="K50" i="7"/>
  <c r="W50" i="7"/>
  <c r="K51" i="7"/>
  <c r="W51" i="7"/>
  <c r="K52" i="7"/>
  <c r="W52" i="7"/>
  <c r="K53" i="7"/>
  <c r="W53" i="7"/>
  <c r="K54" i="7"/>
  <c r="W54" i="7"/>
  <c r="K55" i="7"/>
  <c r="W55" i="7"/>
  <c r="K56" i="7"/>
  <c r="W56" i="7"/>
  <c r="K57" i="7"/>
  <c r="W57" i="7"/>
  <c r="K58" i="7"/>
  <c r="W58" i="7"/>
  <c r="K59" i="7"/>
  <c r="W59" i="7"/>
  <c r="K60" i="7"/>
  <c r="W60" i="7"/>
  <c r="K61" i="7"/>
  <c r="W61" i="7"/>
  <c r="K62" i="7"/>
  <c r="W62" i="7"/>
  <c r="K63" i="7"/>
  <c r="W63" i="7"/>
  <c r="K64" i="7"/>
  <c r="W64" i="7"/>
  <c r="AE9" i="21"/>
  <c r="J5" i="8"/>
  <c r="G6" i="8"/>
  <c r="J6" i="8"/>
  <c r="G7" i="8"/>
  <c r="J7" i="8"/>
  <c r="G8" i="8"/>
  <c r="J8" i="8"/>
  <c r="G9" i="8"/>
  <c r="J9" i="8"/>
  <c r="G10"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K5" i="8"/>
  <c r="Z5" i="8"/>
  <c r="Z6" i="8"/>
  <c r="Z7" i="8"/>
  <c r="Z8" i="8"/>
  <c r="Z9" i="8"/>
  <c r="Z10" i="8"/>
  <c r="Z11" i="8"/>
  <c r="Z12" i="8"/>
  <c r="Z13" i="8"/>
  <c r="Z14" i="8"/>
  <c r="Z15" i="8"/>
  <c r="Z16" i="8"/>
  <c r="Z17" i="8"/>
  <c r="Z18" i="8"/>
  <c r="Z19" i="8"/>
  <c r="Z20" i="8"/>
  <c r="Z21" i="8"/>
  <c r="Z22" i="8"/>
  <c r="Z23" i="8"/>
  <c r="Z24" i="8"/>
  <c r="Z25" i="8"/>
  <c r="Z26" i="8"/>
  <c r="Z27" i="8"/>
  <c r="Z28" i="8"/>
  <c r="Z29" i="8"/>
  <c r="Z30" i="8"/>
  <c r="Z31" i="8"/>
  <c r="Z32" i="8"/>
  <c r="Z33" i="8"/>
  <c r="Z34" i="8"/>
  <c r="Z35" i="8"/>
  <c r="Z36" i="8"/>
  <c r="Z37" i="8"/>
  <c r="Z38" i="8"/>
  <c r="Z39" i="8"/>
  <c r="Z40" i="8"/>
  <c r="Z41" i="8"/>
  <c r="Z42" i="8"/>
  <c r="Z43" i="8"/>
  <c r="Z44" i="8"/>
  <c r="Z45" i="8"/>
  <c r="Z46" i="8"/>
  <c r="Z47" i="8"/>
  <c r="Z48" i="8"/>
  <c r="Z49" i="8"/>
  <c r="Z50" i="8"/>
  <c r="Z51" i="8"/>
  <c r="Z52" i="8"/>
  <c r="Z53" i="8"/>
  <c r="Z54" i="8"/>
  <c r="Z55" i="8"/>
  <c r="Z56" i="8"/>
  <c r="Z57" i="8"/>
  <c r="Z58" i="8"/>
  <c r="Z59" i="8"/>
  <c r="Z60" i="8"/>
  <c r="Z61" i="8"/>
  <c r="Z62" i="8"/>
  <c r="Z63" i="8"/>
  <c r="Z64" i="8"/>
  <c r="W5"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K6" i="8"/>
  <c r="W6" i="8"/>
  <c r="S6" i="8"/>
  <c r="S5" i="8"/>
  <c r="AK6" i="8"/>
  <c r="X6" i="8"/>
  <c r="K7" i="8"/>
  <c r="W7" i="8"/>
  <c r="K8" i="8"/>
  <c r="W8" i="8"/>
  <c r="K9" i="8"/>
  <c r="W9" i="8"/>
  <c r="K10" i="8"/>
  <c r="W10" i="8"/>
  <c r="K11" i="8"/>
  <c r="W11" i="8"/>
  <c r="K12" i="8"/>
  <c r="W12" i="8"/>
  <c r="K13" i="8"/>
  <c r="W13" i="8"/>
  <c r="K14" i="8"/>
  <c r="W14" i="8"/>
  <c r="K15" i="8"/>
  <c r="W15" i="8"/>
  <c r="K16" i="8"/>
  <c r="W16" i="8"/>
  <c r="K17" i="8"/>
  <c r="W17" i="8"/>
  <c r="K18" i="8"/>
  <c r="W18" i="8"/>
  <c r="K19" i="8"/>
  <c r="W19" i="8"/>
  <c r="K20" i="8"/>
  <c r="W20" i="8"/>
  <c r="K21" i="8"/>
  <c r="W21" i="8"/>
  <c r="K22" i="8"/>
  <c r="W22" i="8"/>
  <c r="K23" i="8"/>
  <c r="W23" i="8"/>
  <c r="K24" i="8"/>
  <c r="W24" i="8"/>
  <c r="K25" i="8"/>
  <c r="W25" i="8"/>
  <c r="K26" i="8"/>
  <c r="W26" i="8"/>
  <c r="K27" i="8"/>
  <c r="W27" i="8"/>
  <c r="K28" i="8"/>
  <c r="W28" i="8"/>
  <c r="K29" i="8"/>
  <c r="W29" i="8"/>
  <c r="K30" i="8"/>
  <c r="W30" i="8"/>
  <c r="K31" i="8"/>
  <c r="W31" i="8"/>
  <c r="K32" i="8"/>
  <c r="W32" i="8"/>
  <c r="K33" i="8"/>
  <c r="W33" i="8"/>
  <c r="K34" i="8"/>
  <c r="W34" i="8"/>
  <c r="K35" i="8"/>
  <c r="W35" i="8"/>
  <c r="K36" i="8"/>
  <c r="W36" i="8"/>
  <c r="K37" i="8"/>
  <c r="W37" i="8"/>
  <c r="K38" i="8"/>
  <c r="W38" i="8"/>
  <c r="K39" i="8"/>
  <c r="W39" i="8"/>
  <c r="K40" i="8"/>
  <c r="W40" i="8"/>
  <c r="K41" i="8"/>
  <c r="W41" i="8"/>
  <c r="K42" i="8"/>
  <c r="W42" i="8"/>
  <c r="K43" i="8"/>
  <c r="W43" i="8"/>
  <c r="K44" i="8"/>
  <c r="W44" i="8"/>
  <c r="K45" i="8"/>
  <c r="W45" i="8"/>
  <c r="K46" i="8"/>
  <c r="W46" i="8"/>
  <c r="K47" i="8"/>
  <c r="W47" i="8"/>
  <c r="K48" i="8"/>
  <c r="W48" i="8"/>
  <c r="K49" i="8"/>
  <c r="W49" i="8"/>
  <c r="K50" i="8"/>
  <c r="W50" i="8"/>
  <c r="K51" i="8"/>
  <c r="W51" i="8"/>
  <c r="K52" i="8"/>
  <c r="W52" i="8"/>
  <c r="K53" i="8"/>
  <c r="W53" i="8"/>
  <c r="K54" i="8"/>
  <c r="W54" i="8"/>
  <c r="K55" i="8"/>
  <c r="W55" i="8"/>
  <c r="K56" i="8"/>
  <c r="W56" i="8"/>
  <c r="K57" i="8"/>
  <c r="W57" i="8"/>
  <c r="K58" i="8"/>
  <c r="W58" i="8"/>
  <c r="K59" i="8"/>
  <c r="W59" i="8"/>
  <c r="K60" i="8"/>
  <c r="W60" i="8"/>
  <c r="K61" i="8"/>
  <c r="W61" i="8"/>
  <c r="K62" i="8"/>
  <c r="W62" i="8"/>
  <c r="K63" i="8"/>
  <c r="W63" i="8"/>
  <c r="K64" i="8"/>
  <c r="W64" i="8"/>
  <c r="AK5" i="8"/>
  <c r="X5" i="8"/>
  <c r="AF9" i="21"/>
  <c r="AG9" i="21"/>
  <c r="AH9" i="21"/>
  <c r="AJ9" i="21"/>
  <c r="AK9" i="21"/>
  <c r="AL9" i="21"/>
  <c r="Y9" i="21"/>
  <c r="X10" i="21"/>
  <c r="AI10" i="21"/>
  <c r="Y10" i="21"/>
  <c r="X11" i="21"/>
  <c r="AL11" i="21"/>
  <c r="AE11" i="21"/>
  <c r="Y11" i="21"/>
  <c r="X12" i="21"/>
  <c r="AF12" i="21"/>
  <c r="AJ12" i="21"/>
  <c r="Y12" i="21"/>
  <c r="X13" i="21"/>
  <c r="AI13" i="21"/>
  <c r="AG13" i="21"/>
  <c r="Y13" i="21"/>
  <c r="X14" i="21"/>
  <c r="AE14" i="21"/>
  <c r="AC14" i="21"/>
  <c r="AG14" i="21"/>
  <c r="AI14" i="21"/>
  <c r="AK14" i="21"/>
  <c r="Y14" i="21"/>
  <c r="X15" i="21"/>
  <c r="AF15" i="21"/>
  <c r="AD15" i="21"/>
  <c r="AA15" i="21"/>
  <c r="AB15" i="21"/>
  <c r="AC15" i="21"/>
  <c r="AE15" i="21"/>
  <c r="AG15" i="21"/>
  <c r="AH15" i="21"/>
  <c r="AI15" i="21"/>
  <c r="AJ15" i="21"/>
  <c r="AK15" i="21"/>
  <c r="AL15" i="21"/>
  <c r="Y15" i="21"/>
  <c r="Y16" i="21"/>
  <c r="Y17" i="21"/>
  <c r="Y18" i="21"/>
  <c r="Y19" i="21"/>
  <c r="Y20" i="21"/>
  <c r="Y21" i="21"/>
  <c r="Y22" i="21"/>
  <c r="Y23" i="21"/>
  <c r="Y24" i="21"/>
  <c r="Y25" i="21"/>
  <c r="Y26" i="21"/>
  <c r="Y27" i="21"/>
  <c r="Y28" i="21"/>
  <c r="Y29" i="21"/>
  <c r="Y30" i="21"/>
  <c r="Y31" i="21"/>
  <c r="Y32" i="21"/>
  <c r="Y33" i="21"/>
  <c r="Y34" i="21"/>
  <c r="Y35" i="21"/>
  <c r="Y36" i="21"/>
  <c r="Y37" i="21"/>
  <c r="Y38" i="21"/>
  <c r="Y39" i="21"/>
  <c r="Y40" i="21"/>
  <c r="Y41" i="21"/>
  <c r="Y42" i="21"/>
  <c r="Y43" i="21"/>
  <c r="Y44" i="21"/>
  <c r="Y45" i="21"/>
  <c r="Y46" i="21"/>
  <c r="X46" i="21"/>
  <c r="AA46" i="21"/>
  <c r="AB46" i="21"/>
  <c r="AC46" i="21"/>
  <c r="AD46" i="21"/>
  <c r="AE46" i="21"/>
  <c r="AF46" i="21"/>
  <c r="AG46" i="21"/>
  <c r="AH46" i="21"/>
  <c r="AI46" i="21"/>
  <c r="AJ46" i="21"/>
  <c r="AK46" i="21"/>
  <c r="AL46" i="21"/>
  <c r="Y47" i="21"/>
  <c r="Y48" i="21"/>
  <c r="Y49" i="21"/>
  <c r="Y50" i="21"/>
  <c r="Y51" i="21"/>
  <c r="Y52" i="21"/>
  <c r="Y53" i="21"/>
  <c r="Y54" i="21"/>
  <c r="Y55" i="21"/>
  <c r="Y56" i="21"/>
  <c r="Y57" i="21"/>
  <c r="Y58" i="21"/>
  <c r="Y59" i="21"/>
  <c r="Y60" i="21"/>
  <c r="Y61" i="21"/>
  <c r="Y62" i="21"/>
  <c r="Y63" i="21"/>
  <c r="Y64" i="21"/>
  <c r="Y65" i="21"/>
  <c r="G6" i="5"/>
  <c r="G6" i="6"/>
  <c r="G6" i="9"/>
  <c r="G7" i="9"/>
  <c r="G8" i="9"/>
  <c r="G9" i="9"/>
  <c r="G10" i="9"/>
  <c r="G11" i="9"/>
  <c r="G12" i="9"/>
  <c r="G13" i="9"/>
  <c r="G14" i="9"/>
  <c r="G6" i="10"/>
  <c r="G6" i="14"/>
  <c r="G7" i="14"/>
  <c r="G8" i="14"/>
  <c r="G9" i="14"/>
  <c r="G10" i="14"/>
  <c r="G11" i="14"/>
  <c r="N12" i="2"/>
  <c r="E11" i="14"/>
  <c r="F11" i="14"/>
  <c r="N7" i="2"/>
  <c r="E6" i="14"/>
  <c r="F6" i="14"/>
  <c r="N9" i="2"/>
  <c r="E8" i="14"/>
  <c r="F8" i="14"/>
  <c r="G12" i="14"/>
  <c r="J12" i="14"/>
  <c r="G13" i="14"/>
  <c r="J13" i="14"/>
  <c r="G14" i="14"/>
  <c r="K14" i="14"/>
  <c r="J14" i="14"/>
  <c r="G6" i="15"/>
  <c r="G7" i="15"/>
  <c r="G8" i="15"/>
  <c r="G9" i="15"/>
  <c r="G10" i="15"/>
  <c r="G11" i="15"/>
  <c r="O12" i="2"/>
  <c r="E11" i="15"/>
  <c r="F11" i="15"/>
  <c r="O7" i="2"/>
  <c r="E6" i="15"/>
  <c r="F6" i="15"/>
  <c r="O9" i="2"/>
  <c r="E8" i="15"/>
  <c r="F8" i="15"/>
  <c r="G12" i="15"/>
  <c r="G13" i="15"/>
  <c r="J13" i="15"/>
  <c r="G14" i="15"/>
  <c r="J14" i="15"/>
  <c r="G6" i="16"/>
  <c r="G6" i="17"/>
  <c r="G7" i="17"/>
  <c r="G8" i="17"/>
  <c r="G9" i="17"/>
  <c r="G10" i="17"/>
  <c r="G11" i="17"/>
  <c r="G12" i="17"/>
  <c r="J12" i="17"/>
  <c r="K12" i="17"/>
  <c r="G13" i="17"/>
  <c r="G14" i="17"/>
  <c r="J14" i="17"/>
  <c r="K14" i="17"/>
  <c r="G7" i="5"/>
  <c r="G8" i="5"/>
  <c r="G9" i="5"/>
  <c r="G10" i="5"/>
  <c r="G7" i="10"/>
  <c r="G8" i="10"/>
  <c r="G9" i="10"/>
  <c r="M10" i="2"/>
  <c r="E9" i="10"/>
  <c r="F9" i="10"/>
  <c r="M6" i="2"/>
  <c r="E5" i="10"/>
  <c r="F5" i="10"/>
  <c r="M7" i="2"/>
  <c r="E6" i="10"/>
  <c r="F6" i="10"/>
  <c r="M8" i="2"/>
  <c r="E7" i="10"/>
  <c r="F7" i="10"/>
  <c r="M9" i="2"/>
  <c r="E8" i="10"/>
  <c r="F8" i="10"/>
  <c r="M11" i="2"/>
  <c r="E10" i="10"/>
  <c r="F10" i="10"/>
  <c r="M12" i="2"/>
  <c r="E11" i="10"/>
  <c r="F11" i="10"/>
  <c r="E12" i="10"/>
  <c r="F12" i="10"/>
  <c r="E13" i="10"/>
  <c r="F13" i="10"/>
  <c r="E14" i="10"/>
  <c r="F14" i="10"/>
  <c r="E15" i="10"/>
  <c r="F15" i="10"/>
  <c r="E16" i="10"/>
  <c r="F16" i="10"/>
  <c r="E17" i="10"/>
  <c r="F17" i="10"/>
  <c r="E18" i="10"/>
  <c r="F18" i="10"/>
  <c r="E19" i="10"/>
  <c r="F19" i="10"/>
  <c r="E20" i="10"/>
  <c r="F20" i="10"/>
  <c r="E21" i="10"/>
  <c r="F21" i="10"/>
  <c r="E22" i="10"/>
  <c r="F22" i="10"/>
  <c r="E23" i="10"/>
  <c r="F23" i="10"/>
  <c r="E24" i="10"/>
  <c r="F24" i="10"/>
  <c r="E25" i="10"/>
  <c r="F25" i="10"/>
  <c r="E26" i="10"/>
  <c r="F26" i="10"/>
  <c r="E27" i="10"/>
  <c r="F27" i="10"/>
  <c r="E28" i="10"/>
  <c r="F28" i="10"/>
  <c r="E29" i="10"/>
  <c r="F29" i="10"/>
  <c r="E30" i="10"/>
  <c r="F30" i="10"/>
  <c r="E31" i="10"/>
  <c r="F31" i="10"/>
  <c r="E32" i="10"/>
  <c r="F32" i="10"/>
  <c r="E33" i="10"/>
  <c r="F33" i="10"/>
  <c r="E34" i="10"/>
  <c r="F34" i="10"/>
  <c r="E35" i="10"/>
  <c r="F35" i="10"/>
  <c r="E36" i="10"/>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E51" i="10"/>
  <c r="F51" i="10"/>
  <c r="E52" i="10"/>
  <c r="F52" i="10"/>
  <c r="E53" i="10"/>
  <c r="F53" i="10"/>
  <c r="E54" i="10"/>
  <c r="F54" i="10"/>
  <c r="E55" i="10"/>
  <c r="F55" i="10"/>
  <c r="E56" i="10"/>
  <c r="F56" i="10"/>
  <c r="E57" i="10"/>
  <c r="F57" i="10"/>
  <c r="E58" i="10"/>
  <c r="F58" i="10"/>
  <c r="E59" i="10"/>
  <c r="F59" i="10"/>
  <c r="E60" i="10"/>
  <c r="F60" i="10"/>
  <c r="E61" i="10"/>
  <c r="F61" i="10"/>
  <c r="E62" i="10"/>
  <c r="F62" i="10"/>
  <c r="E63" i="10"/>
  <c r="F63" i="10"/>
  <c r="E64" i="10"/>
  <c r="F64" i="10"/>
  <c r="J9" i="10"/>
  <c r="G10" i="10"/>
  <c r="G7" i="16"/>
  <c r="G8" i="16"/>
  <c r="G9" i="16"/>
  <c r="G10" i="16"/>
  <c r="G11" i="5"/>
  <c r="G7" i="6"/>
  <c r="G8" i="6"/>
  <c r="G9" i="6"/>
  <c r="G10" i="6"/>
  <c r="G11" i="6"/>
  <c r="I12" i="2"/>
  <c r="E11" i="6"/>
  <c r="F11" i="6"/>
  <c r="I7" i="2"/>
  <c r="E6" i="6"/>
  <c r="F6" i="6"/>
  <c r="I9" i="2"/>
  <c r="E8" i="6"/>
  <c r="F8" i="6"/>
  <c r="G13" i="6"/>
  <c r="J13" i="6"/>
  <c r="G14" i="6"/>
  <c r="J14" i="6"/>
  <c r="G26" i="6"/>
  <c r="J26" i="6"/>
  <c r="G42" i="6"/>
  <c r="J42" i="6"/>
  <c r="G12" i="6"/>
  <c r="J12" i="6"/>
  <c r="K13" i="6"/>
  <c r="G11" i="10"/>
  <c r="G12" i="10"/>
  <c r="J12" i="10"/>
  <c r="G16" i="10"/>
  <c r="J16" i="10"/>
  <c r="G20" i="10"/>
  <c r="J20" i="10"/>
  <c r="G24" i="10"/>
  <c r="J24" i="10"/>
  <c r="G28" i="10"/>
  <c r="J28" i="10"/>
  <c r="G32" i="10"/>
  <c r="J32" i="10"/>
  <c r="G36" i="10"/>
  <c r="J36" i="10"/>
  <c r="G40" i="10"/>
  <c r="J40" i="10"/>
  <c r="G44" i="10"/>
  <c r="J44" i="10"/>
  <c r="G48" i="10"/>
  <c r="J48" i="10"/>
  <c r="G52" i="10"/>
  <c r="J52" i="10"/>
  <c r="G56" i="10"/>
  <c r="J56" i="10"/>
  <c r="G60" i="10"/>
  <c r="J60" i="10"/>
  <c r="G64" i="10"/>
  <c r="J64" i="10"/>
  <c r="G11" i="16"/>
  <c r="P12" i="2"/>
  <c r="E11" i="16"/>
  <c r="F11" i="16"/>
  <c r="P7" i="2"/>
  <c r="E6" i="16"/>
  <c r="F6" i="16"/>
  <c r="P9" i="2"/>
  <c r="E8" i="16"/>
  <c r="F8" i="16"/>
  <c r="G12" i="16"/>
  <c r="J12" i="16"/>
  <c r="G15" i="16"/>
  <c r="J15" i="16"/>
  <c r="G16" i="16"/>
  <c r="J16" i="16"/>
  <c r="G19" i="16"/>
  <c r="J19" i="16"/>
  <c r="G23" i="16"/>
  <c r="J23" i="16"/>
  <c r="G24" i="16"/>
  <c r="J24" i="16"/>
  <c r="G27" i="16"/>
  <c r="J27" i="16"/>
  <c r="G31" i="16"/>
  <c r="J31" i="16"/>
  <c r="G32" i="16"/>
  <c r="J32" i="16"/>
  <c r="G35" i="16"/>
  <c r="J35" i="16"/>
  <c r="G39" i="16"/>
  <c r="J39" i="16"/>
  <c r="G40" i="16"/>
  <c r="J40" i="16"/>
  <c r="G43" i="16"/>
  <c r="J43" i="16"/>
  <c r="G47" i="16"/>
  <c r="J47" i="16"/>
  <c r="G48" i="16"/>
  <c r="J48" i="16"/>
  <c r="G51" i="16"/>
  <c r="J51" i="16"/>
  <c r="G55" i="16"/>
  <c r="J55" i="16"/>
  <c r="G56" i="16"/>
  <c r="J56" i="16"/>
  <c r="G59" i="16"/>
  <c r="J59" i="16"/>
  <c r="G63" i="16"/>
  <c r="J63" i="16"/>
  <c r="G64" i="16"/>
  <c r="J64" i="16"/>
  <c r="G12" i="5"/>
  <c r="J12" i="5"/>
  <c r="G13" i="5"/>
  <c r="J13" i="5"/>
  <c r="K13" i="5"/>
  <c r="K12" i="16"/>
  <c r="G13" i="16"/>
  <c r="J13" i="16"/>
  <c r="G13" i="10"/>
  <c r="J13" i="10"/>
  <c r="G14" i="5"/>
  <c r="G14" i="10"/>
  <c r="J14" i="10"/>
  <c r="G14" i="16"/>
  <c r="J14" i="16"/>
  <c r="H12" i="3"/>
  <c r="H13" i="3"/>
  <c r="H14" i="3"/>
  <c r="S11" i="3"/>
  <c r="S12" i="3"/>
  <c r="AC12" i="3"/>
  <c r="AD12" i="3"/>
  <c r="S13" i="3"/>
  <c r="S14" i="3"/>
  <c r="AC14" i="3"/>
  <c r="AD14" i="3"/>
  <c r="AC18" i="3"/>
  <c r="AC22" i="3"/>
  <c r="AC23" i="3"/>
  <c r="AC26" i="3"/>
  <c r="AC27" i="3"/>
  <c r="AC29" i="3"/>
  <c r="AC31" i="3"/>
  <c r="AC34" i="3"/>
  <c r="AC35" i="3"/>
  <c r="AC38" i="3"/>
  <c r="AC42" i="3"/>
  <c r="AC43" i="3"/>
  <c r="AC45" i="3"/>
  <c r="AC47" i="3"/>
  <c r="AD47" i="3"/>
  <c r="AC50" i="3"/>
  <c r="AC51" i="3"/>
  <c r="AC54" i="3"/>
  <c r="AC55" i="3"/>
  <c r="AD55" i="3"/>
  <c r="AC58" i="3"/>
  <c r="AC59" i="3"/>
  <c r="AC61" i="3"/>
  <c r="AC62" i="3"/>
  <c r="AD62" i="3"/>
  <c r="AC63" i="3"/>
  <c r="I12" i="4"/>
  <c r="AC12" i="4"/>
  <c r="G12" i="2"/>
  <c r="E11" i="4"/>
  <c r="F11" i="4"/>
  <c r="G7" i="2"/>
  <c r="E6" i="4"/>
  <c r="F6" i="4"/>
  <c r="G9" i="2"/>
  <c r="E8" i="4"/>
  <c r="F8" i="4"/>
  <c r="I13" i="4"/>
  <c r="AC13" i="4"/>
  <c r="AC14" i="4"/>
  <c r="G8" i="2"/>
  <c r="E7" i="4"/>
  <c r="F7" i="4"/>
  <c r="G6" i="2"/>
  <c r="E5" i="4"/>
  <c r="F5" i="4"/>
  <c r="G10" i="2"/>
  <c r="E9" i="4"/>
  <c r="F9" i="4"/>
  <c r="G11" i="2"/>
  <c r="E10" i="4"/>
  <c r="F10"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62" i="4"/>
  <c r="F62" i="4"/>
  <c r="E63" i="4"/>
  <c r="F63" i="4"/>
  <c r="E64" i="4"/>
  <c r="F64" i="4"/>
  <c r="J7" i="4"/>
  <c r="H7" i="2"/>
  <c r="E6" i="5"/>
  <c r="F6" i="5"/>
  <c r="H8" i="2"/>
  <c r="E7" i="5"/>
  <c r="F7" i="5"/>
  <c r="H9" i="2"/>
  <c r="E8" i="5"/>
  <c r="F8" i="5"/>
  <c r="H10" i="2"/>
  <c r="E9" i="5"/>
  <c r="F9" i="5"/>
  <c r="H11" i="2"/>
  <c r="E10" i="5"/>
  <c r="F10" i="5"/>
  <c r="H12" i="2"/>
  <c r="E11" i="5"/>
  <c r="F11" i="5"/>
  <c r="H6" i="2"/>
  <c r="E5" i="5"/>
  <c r="F5" i="5"/>
  <c r="E12" i="5"/>
  <c r="F12" i="5"/>
  <c r="E13" i="5"/>
  <c r="F13" i="5"/>
  <c r="E14" i="5"/>
  <c r="F14" i="5"/>
  <c r="E15" i="5"/>
  <c r="F15" i="5"/>
  <c r="E16" i="5"/>
  <c r="F16" i="5"/>
  <c r="E17" i="5"/>
  <c r="F17" i="5"/>
  <c r="E18" i="5"/>
  <c r="F18" i="5"/>
  <c r="E19" i="5"/>
  <c r="F19" i="5"/>
  <c r="E20" i="5"/>
  <c r="F20" i="5"/>
  <c r="E21" i="5"/>
  <c r="F21" i="5"/>
  <c r="E22" i="5"/>
  <c r="F22" i="5"/>
  <c r="E23" i="5"/>
  <c r="F23" i="5"/>
  <c r="E24" i="5"/>
  <c r="F24" i="5"/>
  <c r="E25" i="5"/>
  <c r="F25" i="5"/>
  <c r="E26" i="5"/>
  <c r="F26" i="5"/>
  <c r="E27" i="5"/>
  <c r="F27" i="5"/>
  <c r="E28" i="5"/>
  <c r="F28" i="5"/>
  <c r="E29" i="5"/>
  <c r="F29" i="5"/>
  <c r="E30" i="5"/>
  <c r="F30" i="5"/>
  <c r="E31" i="5"/>
  <c r="F31" i="5"/>
  <c r="E32" i="5"/>
  <c r="F32" i="5"/>
  <c r="E33" i="5"/>
  <c r="F33" i="5"/>
  <c r="E34" i="5"/>
  <c r="F34" i="5"/>
  <c r="E35" i="5"/>
  <c r="F35" i="5"/>
  <c r="E36" i="5"/>
  <c r="F36" i="5"/>
  <c r="E37" i="5"/>
  <c r="F37" i="5"/>
  <c r="E38" i="5"/>
  <c r="F38" i="5"/>
  <c r="E39" i="5"/>
  <c r="F39" i="5"/>
  <c r="E40" i="5"/>
  <c r="F40" i="5"/>
  <c r="E41" i="5"/>
  <c r="F41" i="5"/>
  <c r="E42" i="5"/>
  <c r="F42" i="5"/>
  <c r="E43" i="5"/>
  <c r="F43" i="5"/>
  <c r="E44" i="5"/>
  <c r="F44" i="5"/>
  <c r="E45" i="5"/>
  <c r="F45" i="5"/>
  <c r="E46" i="5"/>
  <c r="F46" i="5"/>
  <c r="E47" i="5"/>
  <c r="F47" i="5"/>
  <c r="E48" i="5"/>
  <c r="F48" i="5"/>
  <c r="E49" i="5"/>
  <c r="F49" i="5"/>
  <c r="E50" i="5"/>
  <c r="F50" i="5"/>
  <c r="E51" i="5"/>
  <c r="F51" i="5"/>
  <c r="E52" i="5"/>
  <c r="F52" i="5"/>
  <c r="E53" i="5"/>
  <c r="F53" i="5"/>
  <c r="E54" i="5"/>
  <c r="F54" i="5"/>
  <c r="E55" i="5"/>
  <c r="F55" i="5"/>
  <c r="E56" i="5"/>
  <c r="F56" i="5"/>
  <c r="E57" i="5"/>
  <c r="F57" i="5"/>
  <c r="E58" i="5"/>
  <c r="F58" i="5"/>
  <c r="E59" i="5"/>
  <c r="F59" i="5"/>
  <c r="E60" i="5"/>
  <c r="F60" i="5"/>
  <c r="E61" i="5"/>
  <c r="F61" i="5"/>
  <c r="E62" i="5"/>
  <c r="F62" i="5"/>
  <c r="E63" i="5"/>
  <c r="F63" i="5"/>
  <c r="E64" i="5"/>
  <c r="F64" i="5"/>
  <c r="J11" i="5"/>
  <c r="I8" i="2"/>
  <c r="E7" i="6"/>
  <c r="F7" i="6"/>
  <c r="I10" i="2"/>
  <c r="E9" i="6"/>
  <c r="F9" i="6"/>
  <c r="I6" i="2"/>
  <c r="E5" i="6"/>
  <c r="F5" i="6"/>
  <c r="I11" i="2"/>
  <c r="E10" i="6"/>
  <c r="F10"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 r="E33" i="6"/>
  <c r="F33" i="6"/>
  <c r="E34" i="6"/>
  <c r="F34" i="6"/>
  <c r="E35" i="6"/>
  <c r="F35" i="6"/>
  <c r="E36" i="6"/>
  <c r="F36" i="6"/>
  <c r="E37" i="6"/>
  <c r="F37" i="6"/>
  <c r="E38" i="6"/>
  <c r="F38" i="6"/>
  <c r="E39" i="6"/>
  <c r="F39" i="6"/>
  <c r="E40" i="6"/>
  <c r="F40" i="6"/>
  <c r="E41" i="6"/>
  <c r="F41" i="6"/>
  <c r="E42" i="6"/>
  <c r="F42" i="6"/>
  <c r="E43" i="6"/>
  <c r="F43" i="6"/>
  <c r="E44" i="6"/>
  <c r="F44" i="6"/>
  <c r="E45" i="6"/>
  <c r="F45" i="6"/>
  <c r="E46" i="6"/>
  <c r="F46" i="6"/>
  <c r="E47" i="6"/>
  <c r="F47" i="6"/>
  <c r="E48" i="6"/>
  <c r="F48" i="6"/>
  <c r="E49" i="6"/>
  <c r="F49" i="6"/>
  <c r="E50" i="6"/>
  <c r="F50" i="6"/>
  <c r="E51" i="6"/>
  <c r="F51" i="6"/>
  <c r="E52" i="6"/>
  <c r="F52" i="6"/>
  <c r="E53" i="6"/>
  <c r="F53" i="6"/>
  <c r="E54" i="6"/>
  <c r="F54" i="6"/>
  <c r="E55" i="6"/>
  <c r="F55" i="6"/>
  <c r="E56" i="6"/>
  <c r="F56" i="6"/>
  <c r="E57" i="6"/>
  <c r="F57" i="6"/>
  <c r="E58" i="6"/>
  <c r="F58" i="6"/>
  <c r="E59" i="6"/>
  <c r="F59" i="6"/>
  <c r="E60" i="6"/>
  <c r="F60" i="6"/>
  <c r="E61" i="6"/>
  <c r="F61" i="6"/>
  <c r="E62" i="6"/>
  <c r="F62" i="6"/>
  <c r="E63" i="6"/>
  <c r="F63" i="6"/>
  <c r="E64" i="6"/>
  <c r="F64" i="6"/>
  <c r="J7" i="2"/>
  <c r="J8" i="2"/>
  <c r="J9" i="2"/>
  <c r="J10" i="2"/>
  <c r="J11" i="2"/>
  <c r="J12" i="2"/>
  <c r="E11" i="7"/>
  <c r="F11" i="7"/>
  <c r="E12" i="7"/>
  <c r="F12" i="7"/>
  <c r="E13" i="7"/>
  <c r="F13" i="7"/>
  <c r="E14" i="7"/>
  <c r="F14" i="7"/>
  <c r="L7" i="2"/>
  <c r="E6" i="9"/>
  <c r="F6" i="9"/>
  <c r="L8" i="2"/>
  <c r="E7" i="9"/>
  <c r="F7" i="9"/>
  <c r="L9" i="2"/>
  <c r="E8" i="9"/>
  <c r="F8" i="9"/>
  <c r="L10" i="2"/>
  <c r="E9" i="9"/>
  <c r="F9" i="9"/>
  <c r="L11" i="2"/>
  <c r="E10" i="9"/>
  <c r="F10" i="9"/>
  <c r="L12" i="2"/>
  <c r="E11" i="9"/>
  <c r="F11" i="9"/>
  <c r="E12" i="9"/>
  <c r="F12" i="9"/>
  <c r="E13" i="9"/>
  <c r="F13" i="9"/>
  <c r="E14" i="9"/>
  <c r="F14" i="9"/>
  <c r="H8" i="10"/>
  <c r="I8" i="10"/>
  <c r="N8" i="2"/>
  <c r="E7" i="14"/>
  <c r="F7" i="14"/>
  <c r="N10" i="2"/>
  <c r="E9" i="14"/>
  <c r="F9" i="14"/>
  <c r="N11" i="2"/>
  <c r="E10" i="14"/>
  <c r="F10" i="14"/>
  <c r="E12" i="14"/>
  <c r="F12" i="14"/>
  <c r="E13" i="14"/>
  <c r="F13" i="14"/>
  <c r="E14" i="14"/>
  <c r="F14" i="14"/>
  <c r="O8" i="2"/>
  <c r="E7" i="15"/>
  <c r="F7" i="15"/>
  <c r="O10" i="2"/>
  <c r="E9" i="15"/>
  <c r="F9" i="15"/>
  <c r="O11" i="2"/>
  <c r="E10" i="15"/>
  <c r="F10" i="15"/>
  <c r="E12" i="15"/>
  <c r="F12" i="15"/>
  <c r="E13" i="15"/>
  <c r="F13" i="15"/>
  <c r="E14" i="15"/>
  <c r="F14" i="15"/>
  <c r="P8" i="2"/>
  <c r="E7" i="16"/>
  <c r="F7" i="16"/>
  <c r="P10" i="2"/>
  <c r="E9" i="16"/>
  <c r="F9" i="16"/>
  <c r="P11" i="2"/>
  <c r="E10" i="16"/>
  <c r="F10" i="16"/>
  <c r="E12" i="16"/>
  <c r="F12" i="16"/>
  <c r="E13" i="16"/>
  <c r="F13" i="16"/>
  <c r="E14" i="16"/>
  <c r="F14" i="16"/>
  <c r="Q7" i="2"/>
  <c r="E6" i="17"/>
  <c r="F6" i="17"/>
  <c r="Q8" i="2"/>
  <c r="E7" i="17"/>
  <c r="F7" i="17"/>
  <c r="Q9" i="2"/>
  <c r="E8" i="17"/>
  <c r="F8" i="17"/>
  <c r="Q10" i="2"/>
  <c r="E9" i="17"/>
  <c r="F9" i="17"/>
  <c r="Q11" i="2"/>
  <c r="E10" i="17"/>
  <c r="F10" i="17"/>
  <c r="Q12" i="2"/>
  <c r="E11" i="17"/>
  <c r="F11" i="17"/>
  <c r="E12" i="17"/>
  <c r="F12" i="17"/>
  <c r="E13" i="17"/>
  <c r="F13" i="17"/>
  <c r="E14" i="17"/>
  <c r="F14" i="17"/>
  <c r="F4" i="26"/>
  <c r="S4" i="26"/>
  <c r="G4" i="26"/>
  <c r="T4" i="26"/>
  <c r="H4" i="26"/>
  <c r="U4" i="26"/>
  <c r="I4" i="26"/>
  <c r="V4" i="26"/>
  <c r="J4" i="26"/>
  <c r="W4" i="26"/>
  <c r="K4" i="26"/>
  <c r="X4" i="26"/>
  <c r="L4" i="26"/>
  <c r="Y4" i="26"/>
  <c r="M4" i="26"/>
  <c r="Z4" i="26"/>
  <c r="N4" i="26"/>
  <c r="AA4" i="26"/>
  <c r="O4" i="26"/>
  <c r="AB4" i="26"/>
  <c r="P4" i="26"/>
  <c r="AC4" i="26"/>
  <c r="Q4" i="26"/>
  <c r="AD4" i="26"/>
  <c r="AA15" i="4"/>
  <c r="I16" i="4"/>
  <c r="AC16" i="4"/>
  <c r="I17" i="4"/>
  <c r="AC17" i="4"/>
  <c r="I18" i="4"/>
  <c r="AA19" i="4"/>
  <c r="I20" i="4"/>
  <c r="AC20" i="4"/>
  <c r="I21" i="4"/>
  <c r="AC22" i="4"/>
  <c r="AA23" i="4"/>
  <c r="AB23" i="4"/>
  <c r="I24" i="4"/>
  <c r="AC24" i="4"/>
  <c r="I25" i="4"/>
  <c r="AC25" i="4"/>
  <c r="I26" i="4"/>
  <c r="AA26" i="4"/>
  <c r="AB26" i="4"/>
  <c r="AA27" i="4"/>
  <c r="AB27" i="4"/>
  <c r="I28" i="4"/>
  <c r="AC28" i="4"/>
  <c r="I29" i="4"/>
  <c r="AC29" i="4"/>
  <c r="AC30" i="4"/>
  <c r="I31" i="4"/>
  <c r="AA31" i="4"/>
  <c r="AB31" i="4"/>
  <c r="I32" i="4"/>
  <c r="AC32" i="4"/>
  <c r="I33" i="4"/>
  <c r="AC33" i="4"/>
  <c r="AC34" i="4"/>
  <c r="AA35" i="4"/>
  <c r="AB35" i="4"/>
  <c r="I36" i="4"/>
  <c r="I37" i="4"/>
  <c r="AC37" i="4"/>
  <c r="AC38" i="4"/>
  <c r="AA39" i="4"/>
  <c r="AB39" i="4"/>
  <c r="I40" i="4"/>
  <c r="AC40" i="4"/>
  <c r="I41" i="4"/>
  <c r="AC41" i="4"/>
  <c r="I42" i="4"/>
  <c r="AA43" i="4"/>
  <c r="AB43" i="4"/>
  <c r="I44" i="4"/>
  <c r="AC44" i="4"/>
  <c r="I45" i="4"/>
  <c r="AC46" i="4"/>
  <c r="AD46" i="4"/>
  <c r="AA47" i="4"/>
  <c r="AB47" i="4"/>
  <c r="I48" i="4"/>
  <c r="I49" i="4"/>
  <c r="AC49" i="4"/>
  <c r="AC50" i="4"/>
  <c r="I52" i="4"/>
  <c r="AC52" i="4"/>
  <c r="I53" i="4"/>
  <c r="AC53" i="4"/>
  <c r="AC54" i="4"/>
  <c r="AA55" i="4"/>
  <c r="I56" i="4"/>
  <c r="AC56" i="4"/>
  <c r="I57" i="4"/>
  <c r="AC58" i="4"/>
  <c r="AA59" i="4"/>
  <c r="I60" i="4"/>
  <c r="I61" i="4"/>
  <c r="AC61" i="4"/>
  <c r="AD61" i="4"/>
  <c r="AC62" i="4"/>
  <c r="I63" i="4"/>
  <c r="AA63" i="4"/>
  <c r="AB63" i="4"/>
  <c r="I64" i="4"/>
  <c r="AC64" i="4"/>
  <c r="H12" i="4"/>
  <c r="H14" i="4"/>
  <c r="X16" i="21"/>
  <c r="AJ16" i="21"/>
  <c r="AF16" i="21"/>
  <c r="AL16" i="21"/>
  <c r="X17" i="21"/>
  <c r="AE17" i="21"/>
  <c r="AG17" i="21"/>
  <c r="X18" i="21"/>
  <c r="AF18" i="21"/>
  <c r="AJ18" i="21"/>
  <c r="X19" i="21"/>
  <c r="AC19" i="21"/>
  <c r="AD19" i="21"/>
  <c r="AE19" i="21"/>
  <c r="AF19" i="21"/>
  <c r="AG19" i="21"/>
  <c r="AH19" i="21"/>
  <c r="AI19" i="21"/>
  <c r="AJ19" i="21"/>
  <c r="AK19" i="21"/>
  <c r="AL19" i="21"/>
  <c r="X20" i="21"/>
  <c r="AD20" i="21"/>
  <c r="AF20" i="21"/>
  <c r="AJ20" i="21"/>
  <c r="X21" i="21"/>
  <c r="AC21" i="21"/>
  <c r="AE21" i="21"/>
  <c r="AF21" i="21"/>
  <c r="AG21" i="21"/>
  <c r="AJ21" i="21"/>
  <c r="AK21" i="21"/>
  <c r="X22" i="21"/>
  <c r="AJ22" i="21"/>
  <c r="X23" i="21"/>
  <c r="AE23" i="21"/>
  <c r="AC23" i="21"/>
  <c r="AF23" i="21"/>
  <c r="AG23" i="21"/>
  <c r="AJ23" i="21"/>
  <c r="AK23" i="21"/>
  <c r="AL23" i="21"/>
  <c r="X24" i="21"/>
  <c r="AD24" i="21"/>
  <c r="AE24" i="21"/>
  <c r="AF24" i="21"/>
  <c r="AG24" i="21"/>
  <c r="AH24" i="21"/>
  <c r="AI24" i="21"/>
  <c r="AJ24" i="21"/>
  <c r="AK24" i="21"/>
  <c r="AL24" i="21"/>
  <c r="X25" i="21"/>
  <c r="AC25" i="21"/>
  <c r="AF25" i="21"/>
  <c r="AK25" i="21"/>
  <c r="X26" i="21"/>
  <c r="AC26" i="21"/>
  <c r="AF26" i="21"/>
  <c r="AH26" i="21"/>
  <c r="AL26" i="21"/>
  <c r="X27" i="21"/>
  <c r="AD27" i="21"/>
  <c r="AF27" i="21"/>
  <c r="AJ27" i="21"/>
  <c r="X28" i="21"/>
  <c r="AF28" i="21"/>
  <c r="AJ28" i="21"/>
  <c r="X29" i="21"/>
  <c r="AD29" i="21"/>
  <c r="AC29" i="21"/>
  <c r="AE29" i="21"/>
  <c r="AF29" i="21"/>
  <c r="AA29" i="21"/>
  <c r="AB29" i="21"/>
  <c r="AG29" i="21"/>
  <c r="AH29" i="21"/>
  <c r="AI29" i="21"/>
  <c r="AJ29" i="21"/>
  <c r="AK29" i="21"/>
  <c r="AL29" i="21"/>
  <c r="X30" i="21"/>
  <c r="AF30" i="21"/>
  <c r="AC30" i="21"/>
  <c r="AH30" i="21"/>
  <c r="AJ30" i="21"/>
  <c r="X31" i="21"/>
  <c r="AC31" i="21"/>
  <c r="AD31" i="21"/>
  <c r="AE31" i="21"/>
  <c r="AF31" i="21"/>
  <c r="AG31" i="21"/>
  <c r="AH31" i="21"/>
  <c r="AI31" i="21"/>
  <c r="AJ31" i="21"/>
  <c r="AK31" i="21"/>
  <c r="AL31" i="21"/>
  <c r="X32" i="21"/>
  <c r="AJ32" i="21"/>
  <c r="AF32" i="21"/>
  <c r="X33" i="21"/>
  <c r="AC33" i="21"/>
  <c r="AF33" i="21"/>
  <c r="AK33" i="21"/>
  <c r="X34" i="21"/>
  <c r="AC34" i="21"/>
  <c r="AD34" i="21"/>
  <c r="AF34" i="21"/>
  <c r="AH34" i="21"/>
  <c r="AL34" i="21"/>
  <c r="X35" i="21"/>
  <c r="AJ35" i="21"/>
  <c r="AF35" i="21"/>
  <c r="X36" i="21"/>
  <c r="AF36" i="21"/>
  <c r="AJ36" i="21"/>
  <c r="X37" i="21"/>
  <c r="AD37" i="21"/>
  <c r="AC37" i="21"/>
  <c r="AE37" i="21"/>
  <c r="AF37" i="21"/>
  <c r="AG37" i="21"/>
  <c r="AI37" i="21"/>
  <c r="AJ37" i="21"/>
  <c r="AK37" i="21"/>
  <c r="X38" i="21"/>
  <c r="AF38" i="21"/>
  <c r="AC38" i="21"/>
  <c r="AH38" i="21"/>
  <c r="AJ38" i="21"/>
  <c r="X39" i="21"/>
  <c r="AC39" i="21"/>
  <c r="AD39" i="21"/>
  <c r="AE39" i="21"/>
  <c r="AF39" i="21"/>
  <c r="AG39" i="21"/>
  <c r="AH39" i="21"/>
  <c r="AI39" i="21"/>
  <c r="AJ39" i="21"/>
  <c r="AK39" i="21"/>
  <c r="AL39" i="21"/>
  <c r="X40" i="21"/>
  <c r="AJ40" i="21"/>
  <c r="AF40" i="21"/>
  <c r="X41" i="21"/>
  <c r="AF41" i="21"/>
  <c r="X42" i="21"/>
  <c r="AC42" i="21"/>
  <c r="AD42" i="21"/>
  <c r="AF42" i="21"/>
  <c r="AH42" i="21"/>
  <c r="AL42" i="21"/>
  <c r="X43" i="21"/>
  <c r="AF43" i="21"/>
  <c r="X44" i="21"/>
  <c r="AF44" i="21"/>
  <c r="X45" i="21"/>
  <c r="AD45" i="21"/>
  <c r="AC45" i="21"/>
  <c r="AE45" i="21"/>
  <c r="AF45" i="21"/>
  <c r="AI45" i="21"/>
  <c r="AJ45" i="21"/>
  <c r="AK45" i="21"/>
  <c r="X47" i="21"/>
  <c r="AD47" i="21"/>
  <c r="AE47" i="21"/>
  <c r="AF47" i="21"/>
  <c r="AH47" i="21"/>
  <c r="AI47" i="21"/>
  <c r="AJ47" i="21"/>
  <c r="AL47" i="21"/>
  <c r="X48" i="21"/>
  <c r="AF48" i="21"/>
  <c r="X49" i="21"/>
  <c r="AD49" i="21"/>
  <c r="AC49" i="21"/>
  <c r="AE49" i="21"/>
  <c r="AF49" i="21"/>
  <c r="AG49" i="21"/>
  <c r="AI49" i="21"/>
  <c r="AJ49" i="21"/>
  <c r="AK49" i="21"/>
  <c r="X50" i="21"/>
  <c r="AF50" i="21"/>
  <c r="AJ50" i="21"/>
  <c r="X51" i="21"/>
  <c r="AC51" i="21"/>
  <c r="AD51" i="21"/>
  <c r="AE51" i="21"/>
  <c r="AF51" i="21"/>
  <c r="AG51" i="21"/>
  <c r="AH51" i="21"/>
  <c r="AI51" i="21"/>
  <c r="AJ51" i="21"/>
  <c r="AK51" i="21"/>
  <c r="AL51" i="21"/>
  <c r="X52" i="21"/>
  <c r="AF52" i="21"/>
  <c r="X53" i="21"/>
  <c r="AD53" i="21"/>
  <c r="AC53" i="21"/>
  <c r="AG53" i="21"/>
  <c r="AK53" i="21"/>
  <c r="X54" i="21"/>
  <c r="AC54" i="21"/>
  <c r="AF54" i="21"/>
  <c r="AH54" i="21"/>
  <c r="AJ54" i="21"/>
  <c r="X55" i="21"/>
  <c r="AC55" i="21"/>
  <c r="AD55" i="21"/>
  <c r="AG55" i="21"/>
  <c r="AJ55" i="21"/>
  <c r="AL55" i="21"/>
  <c r="X56" i="21"/>
  <c r="AF56" i="21"/>
  <c r="X57" i="21"/>
  <c r="AD57" i="21"/>
  <c r="AE57" i="21"/>
  <c r="AF57" i="21"/>
  <c r="AG57" i="21"/>
  <c r="AJ57" i="21"/>
  <c r="AK57" i="21"/>
  <c r="X58" i="21"/>
  <c r="AD58" i="21"/>
  <c r="AL58" i="21"/>
  <c r="X59" i="21"/>
  <c r="AC59" i="21"/>
  <c r="AE59" i="21"/>
  <c r="AF59" i="21"/>
  <c r="AG59" i="21"/>
  <c r="AI59" i="21"/>
  <c r="AJ59" i="21"/>
  <c r="AK59" i="21"/>
  <c r="X60" i="21"/>
  <c r="AF60" i="21"/>
  <c r="X61" i="21"/>
  <c r="AC61" i="21"/>
  <c r="AD61" i="21"/>
  <c r="AE61" i="21"/>
  <c r="AF61" i="21"/>
  <c r="AG61" i="21"/>
  <c r="AJ61" i="21"/>
  <c r="AK61" i="21"/>
  <c r="X62" i="21"/>
  <c r="AD62" i="21"/>
  <c r="AH62" i="21"/>
  <c r="X63" i="21"/>
  <c r="AD63" i="21"/>
  <c r="AC63" i="21"/>
  <c r="AE63" i="21"/>
  <c r="AF63" i="21"/>
  <c r="AG63" i="21"/>
  <c r="AI63" i="21"/>
  <c r="AJ63" i="21"/>
  <c r="AK63" i="21"/>
  <c r="X64" i="21"/>
  <c r="AF64" i="21"/>
  <c r="X65" i="21"/>
  <c r="AC65" i="21"/>
  <c r="AF65" i="21"/>
  <c r="AK65" i="21"/>
  <c r="S6" i="17"/>
  <c r="S7" i="17"/>
  <c r="S9" i="17"/>
  <c r="S5" i="17"/>
  <c r="S7" i="16"/>
  <c r="S5" i="16"/>
  <c r="S6" i="15"/>
  <c r="S7" i="15"/>
  <c r="S8" i="15"/>
  <c r="S6" i="14"/>
  <c r="S8" i="14"/>
  <c r="S9" i="14"/>
  <c r="S5" i="14"/>
  <c r="S7" i="10"/>
  <c r="S8" i="10"/>
  <c r="S9" i="10"/>
  <c r="S5" i="9"/>
  <c r="S6" i="9"/>
  <c r="S7" i="9"/>
  <c r="S8" i="9"/>
  <c r="S9" i="9"/>
  <c r="T27" i="8"/>
  <c r="J6" i="2"/>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H5" i="7"/>
  <c r="I5" i="7"/>
  <c r="AB5" i="7"/>
  <c r="S15" i="3"/>
  <c r="S16" i="3"/>
  <c r="S17" i="3"/>
  <c r="S18"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15" i="4"/>
  <c r="K15" i="4"/>
  <c r="G16" i="4"/>
  <c r="K16" i="4"/>
  <c r="G17" i="4"/>
  <c r="H17" i="4"/>
  <c r="G19" i="4"/>
  <c r="K19" i="4"/>
  <c r="G20" i="4"/>
  <c r="K20" i="4"/>
  <c r="G21" i="4"/>
  <c r="G23" i="4"/>
  <c r="K23" i="4"/>
  <c r="G24" i="4"/>
  <c r="K24" i="4"/>
  <c r="G25" i="4"/>
  <c r="G27" i="4"/>
  <c r="K27" i="4"/>
  <c r="G28" i="4"/>
  <c r="K28" i="4"/>
  <c r="G29" i="4"/>
  <c r="D29" i="4"/>
  <c r="G31" i="4"/>
  <c r="K31" i="4"/>
  <c r="G32" i="4"/>
  <c r="K32" i="4"/>
  <c r="G33" i="4"/>
  <c r="G35" i="4"/>
  <c r="K35" i="4"/>
  <c r="G36" i="4"/>
  <c r="K36" i="4"/>
  <c r="G37" i="4"/>
  <c r="G39" i="4"/>
  <c r="K39" i="4"/>
  <c r="G40" i="4"/>
  <c r="K40" i="4"/>
  <c r="G41" i="4"/>
  <c r="G43" i="4"/>
  <c r="K43" i="4"/>
  <c r="G44" i="4"/>
  <c r="K44" i="4"/>
  <c r="G45" i="4"/>
  <c r="G47" i="4"/>
  <c r="K47" i="4"/>
  <c r="G48" i="4"/>
  <c r="K48" i="4"/>
  <c r="G49" i="4"/>
  <c r="D49" i="4"/>
  <c r="G51" i="4"/>
  <c r="K51" i="4"/>
  <c r="G52" i="4"/>
  <c r="K52" i="4"/>
  <c r="G53" i="4"/>
  <c r="G55" i="4"/>
  <c r="K55" i="4"/>
  <c r="G56" i="4"/>
  <c r="K56" i="4"/>
  <c r="G57" i="4"/>
  <c r="G59" i="4"/>
  <c r="K59" i="4"/>
  <c r="G60" i="4"/>
  <c r="K60" i="4"/>
  <c r="G61" i="4"/>
  <c r="H61" i="4"/>
  <c r="G63" i="4"/>
  <c r="K63" i="4"/>
  <c r="G64" i="4"/>
  <c r="K64" i="4"/>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I19" i="5"/>
  <c r="AC19" i="5"/>
  <c r="I20" i="5"/>
  <c r="AA20" i="5"/>
  <c r="I21" i="5"/>
  <c r="AC21" i="5"/>
  <c r="I22" i="5"/>
  <c r="I23" i="5"/>
  <c r="AC23" i="5"/>
  <c r="AD23" i="5"/>
  <c r="I24" i="5"/>
  <c r="AA24" i="5"/>
  <c r="AB24" i="5"/>
  <c r="I25" i="5"/>
  <c r="AA25" i="5"/>
  <c r="AB25" i="5"/>
  <c r="I26" i="5"/>
  <c r="AA26" i="5"/>
  <c r="I27" i="5"/>
  <c r="AC27" i="5"/>
  <c r="I28" i="5"/>
  <c r="AA28" i="5"/>
  <c r="AB28" i="5"/>
  <c r="I29" i="5"/>
  <c r="AA29" i="5"/>
  <c r="AB29" i="5"/>
  <c r="I30" i="5"/>
  <c r="AA30" i="5"/>
  <c r="AB30" i="5"/>
  <c r="I31" i="5"/>
  <c r="AC31" i="5"/>
  <c r="I32" i="5"/>
  <c r="AA32" i="5"/>
  <c r="I33" i="5"/>
  <c r="AA33" i="5"/>
  <c r="AB33" i="5"/>
  <c r="I34" i="5"/>
  <c r="I35" i="5"/>
  <c r="AC35" i="5"/>
  <c r="I36" i="5"/>
  <c r="AA36" i="5"/>
  <c r="I37" i="5"/>
  <c r="AA37" i="5"/>
  <c r="I38" i="5"/>
  <c r="I39" i="5"/>
  <c r="AC39" i="5"/>
  <c r="AD39" i="5"/>
  <c r="I40" i="5"/>
  <c r="AA40" i="5"/>
  <c r="AB40" i="5"/>
  <c r="I41" i="5"/>
  <c r="AA41" i="5"/>
  <c r="AB41" i="5"/>
  <c r="I42" i="5"/>
  <c r="I43" i="5"/>
  <c r="AC43" i="5"/>
  <c r="I44" i="5"/>
  <c r="AA44" i="5"/>
  <c r="I45" i="5"/>
  <c r="AA45" i="5"/>
  <c r="I46" i="5"/>
  <c r="I47" i="5"/>
  <c r="AC47" i="5"/>
  <c r="AD47" i="5"/>
  <c r="I48" i="5"/>
  <c r="AA48" i="5"/>
  <c r="AB48" i="5"/>
  <c r="I49" i="5"/>
  <c r="AA49" i="5"/>
  <c r="AB49" i="5"/>
  <c r="I50" i="5"/>
  <c r="AA50" i="5"/>
  <c r="AB50" i="5"/>
  <c r="I51" i="5"/>
  <c r="AC51" i="5"/>
  <c r="AD51" i="5"/>
  <c r="I52" i="5"/>
  <c r="AA52" i="5"/>
  <c r="AB52" i="5"/>
  <c r="I53" i="5"/>
  <c r="AA53" i="5"/>
  <c r="AB53" i="5"/>
  <c r="I54" i="5"/>
  <c r="AA54" i="5"/>
  <c r="AB54" i="5"/>
  <c r="I55" i="5"/>
  <c r="AC55" i="5"/>
  <c r="AD55" i="5"/>
  <c r="I56" i="5"/>
  <c r="AA56" i="5"/>
  <c r="AB56" i="5"/>
  <c r="I57" i="5"/>
  <c r="AA57" i="5"/>
  <c r="AB57" i="5"/>
  <c r="I58" i="5"/>
  <c r="I59" i="5"/>
  <c r="AC59" i="5"/>
  <c r="I60" i="5"/>
  <c r="I61" i="5"/>
  <c r="AC61" i="5"/>
  <c r="AD61" i="5"/>
  <c r="I62" i="5"/>
  <c r="AC62" i="5"/>
  <c r="AD62" i="5"/>
  <c r="I63" i="5"/>
  <c r="AC63" i="5"/>
  <c r="AD63" i="5"/>
  <c r="I64" i="5"/>
  <c r="AA64" i="5"/>
  <c r="AB64" i="5"/>
  <c r="AC26" i="5"/>
  <c r="F6" i="21"/>
  <c r="S10" i="17"/>
  <c r="S11" i="17"/>
  <c r="S12" i="17"/>
  <c r="S13" i="17"/>
  <c r="S14" i="17"/>
  <c r="S16" i="17"/>
  <c r="S17" i="17"/>
  <c r="S18" i="17"/>
  <c r="S19" i="17"/>
  <c r="S20" i="17"/>
  <c r="S21" i="17"/>
  <c r="S22" i="17"/>
  <c r="S23" i="17"/>
  <c r="S24" i="17"/>
  <c r="S25" i="17"/>
  <c r="S27" i="17"/>
  <c r="S29" i="17"/>
  <c r="S31" i="17"/>
  <c r="S33" i="17"/>
  <c r="S35" i="17"/>
  <c r="S37" i="17"/>
  <c r="S39" i="17"/>
  <c r="S41" i="17"/>
  <c r="S43" i="17"/>
  <c r="S45" i="17"/>
  <c r="S46" i="17"/>
  <c r="S47" i="17"/>
  <c r="S49" i="17"/>
  <c r="S50" i="17"/>
  <c r="S51" i="17"/>
  <c r="S53" i="17"/>
  <c r="S54" i="17"/>
  <c r="S55" i="17"/>
  <c r="S57" i="17"/>
  <c r="S58" i="17"/>
  <c r="S59" i="17"/>
  <c r="S61" i="17"/>
  <c r="S62" i="17"/>
  <c r="S63" i="17"/>
  <c r="S8" i="17"/>
  <c r="S15" i="17"/>
  <c r="S26" i="17"/>
  <c r="S28" i="17"/>
  <c r="S30" i="17"/>
  <c r="S32" i="17"/>
  <c r="S34" i="17"/>
  <c r="S36" i="17"/>
  <c r="S38" i="17"/>
  <c r="S40" i="17"/>
  <c r="S42" i="17"/>
  <c r="S44" i="17"/>
  <c r="S48" i="17"/>
  <c r="S52" i="17"/>
  <c r="S56" i="17"/>
  <c r="S60" i="17"/>
  <c r="S64" i="17"/>
  <c r="Q6" i="2"/>
  <c r="E5" i="17"/>
  <c r="F5" i="17"/>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G15" i="17"/>
  <c r="G16" i="17"/>
  <c r="G17" i="17"/>
  <c r="G18" i="17"/>
  <c r="G19" i="17"/>
  <c r="G20" i="17"/>
  <c r="G21" i="17"/>
  <c r="G22" i="17"/>
  <c r="G23" i="17"/>
  <c r="G24" i="17"/>
  <c r="G25" i="17"/>
  <c r="G26" i="17"/>
  <c r="G27" i="17"/>
  <c r="H27" i="17"/>
  <c r="G28" i="17"/>
  <c r="G29" i="17"/>
  <c r="G30" i="17"/>
  <c r="G31" i="17"/>
  <c r="G32" i="17"/>
  <c r="G33" i="17"/>
  <c r="G34" i="17"/>
  <c r="G35" i="17"/>
  <c r="H35" i="17"/>
  <c r="G36" i="17"/>
  <c r="G37" i="17"/>
  <c r="G38" i="17"/>
  <c r="G39" i="17"/>
  <c r="G40" i="17"/>
  <c r="G41" i="17"/>
  <c r="G42" i="17"/>
  <c r="G43" i="17"/>
  <c r="H43" i="17"/>
  <c r="G44" i="17"/>
  <c r="G45" i="17"/>
  <c r="G46" i="17"/>
  <c r="G47" i="17"/>
  <c r="G48" i="17"/>
  <c r="G49" i="17"/>
  <c r="G50" i="17"/>
  <c r="G51" i="17"/>
  <c r="D51" i="17"/>
  <c r="G52" i="17"/>
  <c r="G53" i="17"/>
  <c r="G54" i="17"/>
  <c r="G55" i="17"/>
  <c r="H55" i="17"/>
  <c r="G56" i="17"/>
  <c r="G57" i="17"/>
  <c r="G58" i="17"/>
  <c r="G59" i="17"/>
  <c r="G60" i="17"/>
  <c r="G61" i="17"/>
  <c r="G62" i="17"/>
  <c r="G63" i="17"/>
  <c r="H63" i="17"/>
  <c r="G64" i="17"/>
  <c r="S10" i="16"/>
  <c r="S11" i="16"/>
  <c r="S12" i="16"/>
  <c r="S13" i="16"/>
  <c r="S14" i="16"/>
  <c r="S15" i="16"/>
  <c r="S16" i="16"/>
  <c r="S17" i="16"/>
  <c r="S18" i="16"/>
  <c r="S20" i="16"/>
  <c r="S21" i="16"/>
  <c r="S22" i="16"/>
  <c r="S23" i="16"/>
  <c r="S26" i="16"/>
  <c r="S27" i="16"/>
  <c r="S31" i="16"/>
  <c r="S32" i="16"/>
  <c r="S33" i="16"/>
  <c r="S35" i="16"/>
  <c r="S36" i="16"/>
  <c r="S37" i="16"/>
  <c r="S39" i="16"/>
  <c r="S40" i="16"/>
  <c r="S42" i="16"/>
  <c r="S43" i="16"/>
  <c r="S45" i="16"/>
  <c r="S47" i="16"/>
  <c r="S48" i="16"/>
  <c r="S49" i="16"/>
  <c r="S51" i="16"/>
  <c r="S52" i="16"/>
  <c r="S53" i="16"/>
  <c r="S55" i="16"/>
  <c r="S56" i="16"/>
  <c r="S58" i="16"/>
  <c r="S59" i="16"/>
  <c r="S61" i="16"/>
  <c r="S63" i="16"/>
  <c r="S64" i="16"/>
  <c r="S6" i="16"/>
  <c r="S24" i="16"/>
  <c r="S8" i="16"/>
  <c r="S9" i="16"/>
  <c r="S19" i="16"/>
  <c r="S25" i="16"/>
  <c r="S28" i="16"/>
  <c r="S29" i="16"/>
  <c r="S30" i="16"/>
  <c r="S34" i="16"/>
  <c r="S38" i="16"/>
  <c r="S41" i="16"/>
  <c r="S44" i="16"/>
  <c r="S46" i="16"/>
  <c r="S50" i="16"/>
  <c r="S54" i="16"/>
  <c r="S57" i="16"/>
  <c r="S60" i="16"/>
  <c r="S62" i="16"/>
  <c r="P6" i="2"/>
  <c r="E5" i="16"/>
  <c r="F5" i="16"/>
  <c r="E19" i="16"/>
  <c r="F19" i="16"/>
  <c r="E20" i="16"/>
  <c r="F20" i="16"/>
  <c r="E21" i="16"/>
  <c r="F21" i="16"/>
  <c r="E22" i="16"/>
  <c r="F22" i="16"/>
  <c r="E23" i="16"/>
  <c r="F23" i="16"/>
  <c r="E24" i="16"/>
  <c r="F24" i="16"/>
  <c r="E25" i="16"/>
  <c r="F25" i="16"/>
  <c r="E26" i="16"/>
  <c r="F26" i="16"/>
  <c r="E27" i="16"/>
  <c r="F27" i="16"/>
  <c r="E28" i="16"/>
  <c r="F28" i="16"/>
  <c r="E29" i="16"/>
  <c r="F29" i="16"/>
  <c r="E30" i="16"/>
  <c r="F30" i="16"/>
  <c r="E31" i="16"/>
  <c r="F31" i="16"/>
  <c r="E32" i="16"/>
  <c r="F32" i="16"/>
  <c r="E33" i="16"/>
  <c r="F33" i="16"/>
  <c r="E34" i="16"/>
  <c r="F34" i="16"/>
  <c r="E35" i="16"/>
  <c r="F35" i="16"/>
  <c r="E36" i="16"/>
  <c r="F36" i="16"/>
  <c r="E37" i="16"/>
  <c r="F37" i="16"/>
  <c r="E38" i="16"/>
  <c r="F38" i="16"/>
  <c r="E39" i="16"/>
  <c r="F39" i="16"/>
  <c r="E40" i="16"/>
  <c r="F40" i="16"/>
  <c r="E41" i="16"/>
  <c r="F41" i="16"/>
  <c r="E42" i="16"/>
  <c r="F42" i="16"/>
  <c r="E43" i="16"/>
  <c r="F43" i="16"/>
  <c r="E44" i="16"/>
  <c r="F44" i="16"/>
  <c r="E45" i="16"/>
  <c r="F45" i="16"/>
  <c r="E46" i="16"/>
  <c r="F46" i="16"/>
  <c r="E47" i="16"/>
  <c r="F47" i="16"/>
  <c r="E48" i="16"/>
  <c r="F48" i="16"/>
  <c r="E49" i="16"/>
  <c r="F49" i="16"/>
  <c r="E50" i="16"/>
  <c r="F50" i="16"/>
  <c r="E51" i="16"/>
  <c r="F51" i="16"/>
  <c r="E52" i="16"/>
  <c r="F52" i="16"/>
  <c r="E53" i="16"/>
  <c r="F53" i="16"/>
  <c r="E54" i="16"/>
  <c r="F54" i="16"/>
  <c r="E55" i="16"/>
  <c r="F55" i="16"/>
  <c r="E56" i="16"/>
  <c r="F56" i="16"/>
  <c r="E57" i="16"/>
  <c r="F57" i="16"/>
  <c r="E58" i="16"/>
  <c r="F58" i="16"/>
  <c r="E59" i="16"/>
  <c r="F59" i="16"/>
  <c r="E60" i="16"/>
  <c r="F60" i="16"/>
  <c r="E61" i="16"/>
  <c r="F61" i="16"/>
  <c r="E62" i="16"/>
  <c r="F62" i="16"/>
  <c r="E63" i="16"/>
  <c r="F63" i="16"/>
  <c r="E64" i="16"/>
  <c r="F64" i="16"/>
  <c r="G17" i="16"/>
  <c r="G18" i="16"/>
  <c r="J18" i="16"/>
  <c r="G20" i="16"/>
  <c r="J20" i="16"/>
  <c r="G21" i="16"/>
  <c r="G22" i="16"/>
  <c r="J22" i="16"/>
  <c r="G25" i="16"/>
  <c r="G26" i="16"/>
  <c r="J26" i="16"/>
  <c r="G28" i="16"/>
  <c r="J28" i="16"/>
  <c r="G29" i="16"/>
  <c r="G30" i="16"/>
  <c r="J30" i="16"/>
  <c r="G33" i="16"/>
  <c r="G34" i="16"/>
  <c r="J34" i="16"/>
  <c r="G36" i="16"/>
  <c r="J36" i="16"/>
  <c r="G37" i="16"/>
  <c r="G38" i="16"/>
  <c r="J38" i="16"/>
  <c r="G41" i="16"/>
  <c r="G42" i="16"/>
  <c r="J42" i="16"/>
  <c r="G44" i="16"/>
  <c r="H44" i="16"/>
  <c r="G45" i="16"/>
  <c r="G46" i="16"/>
  <c r="J46" i="16"/>
  <c r="G49" i="16"/>
  <c r="G50" i="16"/>
  <c r="J50" i="16"/>
  <c r="G52" i="16"/>
  <c r="J52" i="16"/>
  <c r="G53" i="16"/>
  <c r="G54" i="16"/>
  <c r="J54" i="16"/>
  <c r="G57" i="16"/>
  <c r="G58" i="16"/>
  <c r="J58" i="16"/>
  <c r="G60" i="16"/>
  <c r="J60" i="16"/>
  <c r="G61" i="16"/>
  <c r="G62" i="16"/>
  <c r="J62" i="16"/>
  <c r="S10" i="15"/>
  <c r="S11" i="15"/>
  <c r="S12" i="15"/>
  <c r="S13" i="15"/>
  <c r="S14" i="15"/>
  <c r="S15" i="15"/>
  <c r="S16" i="15"/>
  <c r="S17" i="15"/>
  <c r="S18" i="15"/>
  <c r="S20" i="15"/>
  <c r="S21" i="15"/>
  <c r="S23" i="15"/>
  <c r="S24" i="15"/>
  <c r="S25" i="15"/>
  <c r="S27" i="15"/>
  <c r="S28" i="15"/>
  <c r="S29" i="15"/>
  <c r="S31" i="15"/>
  <c r="S32" i="15"/>
  <c r="S33" i="15"/>
  <c r="S35" i="15"/>
  <c r="S36" i="15"/>
  <c r="S37" i="15"/>
  <c r="S39" i="15"/>
  <c r="S40" i="15"/>
  <c r="S41" i="15"/>
  <c r="S42" i="15"/>
  <c r="S43" i="15"/>
  <c r="S44" i="15"/>
  <c r="S45" i="15"/>
  <c r="S46" i="15"/>
  <c r="S47" i="15"/>
  <c r="S49" i="15"/>
  <c r="S51" i="15"/>
  <c r="S52" i="15"/>
  <c r="S54" i="15"/>
  <c r="S55" i="15"/>
  <c r="S56" i="15"/>
  <c r="S57" i="15"/>
  <c r="S59" i="15"/>
  <c r="S60" i="15"/>
  <c r="S61" i="15"/>
  <c r="S62" i="15"/>
  <c r="S63" i="15"/>
  <c r="S64" i="15"/>
  <c r="S9" i="15"/>
  <c r="S19" i="15"/>
  <c r="S22" i="15"/>
  <c r="S26" i="15"/>
  <c r="S30" i="15"/>
  <c r="S34" i="15"/>
  <c r="S38" i="15"/>
  <c r="S48" i="15"/>
  <c r="S50" i="15"/>
  <c r="S53" i="15"/>
  <c r="S58" i="15"/>
  <c r="O6" i="2"/>
  <c r="E5" i="15"/>
  <c r="F5" i="15"/>
  <c r="E19" i="15"/>
  <c r="F19" i="15"/>
  <c r="E20" i="15"/>
  <c r="F20" i="15"/>
  <c r="E21" i="15"/>
  <c r="F21" i="15"/>
  <c r="E22" i="15"/>
  <c r="F22" i="15"/>
  <c r="E23" i="15"/>
  <c r="F23" i="15"/>
  <c r="E24" i="15"/>
  <c r="F24" i="15"/>
  <c r="E25" i="15"/>
  <c r="F25" i="15"/>
  <c r="E26" i="15"/>
  <c r="F26" i="15"/>
  <c r="E27" i="15"/>
  <c r="F27" i="15"/>
  <c r="E28" i="15"/>
  <c r="F28" i="15"/>
  <c r="E29" i="15"/>
  <c r="F29" i="15"/>
  <c r="E30" i="15"/>
  <c r="F30" i="15"/>
  <c r="E31" i="15"/>
  <c r="F31" i="15"/>
  <c r="E32" i="15"/>
  <c r="F32" i="15"/>
  <c r="E33" i="15"/>
  <c r="F33" i="15"/>
  <c r="E34" i="15"/>
  <c r="F34" i="15"/>
  <c r="E35" i="15"/>
  <c r="F35" i="15"/>
  <c r="E36" i="15"/>
  <c r="F36" i="15"/>
  <c r="E37" i="15"/>
  <c r="F37" i="15"/>
  <c r="E38" i="15"/>
  <c r="F38" i="15"/>
  <c r="E39" i="15"/>
  <c r="F39" i="15"/>
  <c r="E40" i="15"/>
  <c r="F40" i="15"/>
  <c r="E41" i="15"/>
  <c r="F41" i="15"/>
  <c r="E42" i="15"/>
  <c r="F42" i="15"/>
  <c r="E43" i="15"/>
  <c r="F43" i="15"/>
  <c r="E44" i="15"/>
  <c r="F44" i="15"/>
  <c r="E45" i="15"/>
  <c r="F45" i="15"/>
  <c r="E46" i="15"/>
  <c r="F46" i="15"/>
  <c r="E47" i="15"/>
  <c r="F47" i="15"/>
  <c r="E48" i="15"/>
  <c r="F48" i="15"/>
  <c r="E49" i="15"/>
  <c r="F49" i="15"/>
  <c r="E50" i="15"/>
  <c r="F50" i="15"/>
  <c r="E51" i="15"/>
  <c r="F51" i="15"/>
  <c r="E52" i="15"/>
  <c r="F52" i="15"/>
  <c r="E53" i="15"/>
  <c r="F53" i="15"/>
  <c r="E54" i="15"/>
  <c r="F54" i="15"/>
  <c r="E55" i="15"/>
  <c r="F55" i="15"/>
  <c r="E56" i="15"/>
  <c r="F56" i="15"/>
  <c r="E57" i="15"/>
  <c r="F57" i="15"/>
  <c r="E58" i="15"/>
  <c r="F58" i="15"/>
  <c r="E59" i="15"/>
  <c r="F59" i="15"/>
  <c r="E60" i="15"/>
  <c r="F60" i="15"/>
  <c r="E61" i="15"/>
  <c r="F61" i="15"/>
  <c r="E62" i="15"/>
  <c r="F62" i="15"/>
  <c r="E63" i="15"/>
  <c r="F63" i="15"/>
  <c r="E64" i="15"/>
  <c r="F64" i="15"/>
  <c r="G15" i="15"/>
  <c r="G16" i="15"/>
  <c r="G17" i="15"/>
  <c r="G18" i="15"/>
  <c r="G19" i="15"/>
  <c r="G20" i="15"/>
  <c r="G21" i="15"/>
  <c r="G22" i="15"/>
  <c r="G23" i="15"/>
  <c r="G24" i="15"/>
  <c r="G25" i="15"/>
  <c r="G26" i="15"/>
  <c r="G27" i="15"/>
  <c r="G28" i="15"/>
  <c r="G29" i="15"/>
  <c r="G30" i="15"/>
  <c r="G31" i="15"/>
  <c r="G32" i="15"/>
  <c r="G33" i="15"/>
  <c r="G34" i="15"/>
  <c r="G35" i="15"/>
  <c r="H35" i="15"/>
  <c r="G36" i="15"/>
  <c r="G37" i="15"/>
  <c r="G38" i="15"/>
  <c r="G39" i="15"/>
  <c r="H39" i="15"/>
  <c r="G40" i="15"/>
  <c r="G41" i="15"/>
  <c r="G42" i="15"/>
  <c r="G43" i="15"/>
  <c r="G44" i="15"/>
  <c r="G45" i="15"/>
  <c r="G46" i="15"/>
  <c r="G47" i="15"/>
  <c r="H47" i="15"/>
  <c r="G48" i="15"/>
  <c r="G49" i="15"/>
  <c r="G50" i="15"/>
  <c r="G51" i="15"/>
  <c r="G52" i="15"/>
  <c r="G53" i="15"/>
  <c r="G54" i="15"/>
  <c r="G55" i="15"/>
  <c r="H55" i="15"/>
  <c r="G56" i="15"/>
  <c r="G57" i="15"/>
  <c r="G58" i="15"/>
  <c r="G59" i="15"/>
  <c r="H59" i="15"/>
  <c r="G60" i="15"/>
  <c r="G61" i="15"/>
  <c r="G62" i="15"/>
  <c r="G63" i="15"/>
  <c r="G64" i="15"/>
  <c r="S7" i="14"/>
  <c r="S11" i="14"/>
  <c r="S12" i="14"/>
  <c r="S15" i="14"/>
  <c r="S16" i="14"/>
  <c r="S19" i="14"/>
  <c r="S20" i="14"/>
  <c r="S23" i="14"/>
  <c r="S24" i="14"/>
  <c r="S27" i="14"/>
  <c r="S28" i="14"/>
  <c r="S31" i="14"/>
  <c r="S32" i="14"/>
  <c r="S35" i="14"/>
  <c r="S36" i="14"/>
  <c r="S39" i="14"/>
  <c r="S40" i="14"/>
  <c r="S43" i="14"/>
  <c r="S44" i="14"/>
  <c r="S47" i="14"/>
  <c r="S48" i="14"/>
  <c r="S51" i="14"/>
  <c r="S52" i="14"/>
  <c r="S55" i="14"/>
  <c r="S56" i="14"/>
  <c r="S60" i="14"/>
  <c r="S64" i="14"/>
  <c r="S10" i="14"/>
  <c r="S13" i="14"/>
  <c r="S14" i="14"/>
  <c r="S17" i="14"/>
  <c r="S18" i="14"/>
  <c r="S21" i="14"/>
  <c r="S22" i="14"/>
  <c r="S25" i="14"/>
  <c r="S26" i="14"/>
  <c r="S29" i="14"/>
  <c r="S30" i="14"/>
  <c r="S33" i="14"/>
  <c r="S34" i="14"/>
  <c r="S37" i="14"/>
  <c r="S38" i="14"/>
  <c r="S41" i="14"/>
  <c r="S42" i="14"/>
  <c r="S45" i="14"/>
  <c r="S46" i="14"/>
  <c r="S49" i="14"/>
  <c r="S50" i="14"/>
  <c r="S53" i="14"/>
  <c r="S54" i="14"/>
  <c r="S57" i="14"/>
  <c r="S58" i="14"/>
  <c r="S59" i="14"/>
  <c r="S61" i="14"/>
  <c r="S62" i="14"/>
  <c r="S63" i="14"/>
  <c r="N6" i="2"/>
  <c r="E5" i="14"/>
  <c r="F5" i="14"/>
  <c r="E19" i="14"/>
  <c r="F19" i="14"/>
  <c r="E20" i="14"/>
  <c r="F20" i="14"/>
  <c r="E21" i="14"/>
  <c r="F21" i="14"/>
  <c r="E22" i="14"/>
  <c r="F22" i="14"/>
  <c r="E23" i="14"/>
  <c r="F23" i="14"/>
  <c r="E24" i="14"/>
  <c r="F24" i="14"/>
  <c r="E25" i="14"/>
  <c r="F25" i="14"/>
  <c r="E26" i="14"/>
  <c r="F26" i="14"/>
  <c r="E27" i="14"/>
  <c r="F27" i="14"/>
  <c r="E28" i="14"/>
  <c r="F28" i="14"/>
  <c r="E29" i="14"/>
  <c r="F29" i="14"/>
  <c r="E30" i="14"/>
  <c r="F30" i="14"/>
  <c r="E31" i="14"/>
  <c r="F31" i="14"/>
  <c r="E32" i="14"/>
  <c r="F32" i="14"/>
  <c r="E33" i="14"/>
  <c r="F33" i="14"/>
  <c r="E34" i="14"/>
  <c r="F34" i="14"/>
  <c r="E35" i="14"/>
  <c r="F35" i="14"/>
  <c r="E36" i="14"/>
  <c r="F36" i="14"/>
  <c r="E37" i="14"/>
  <c r="F37" i="14"/>
  <c r="E38" i="14"/>
  <c r="F38" i="14"/>
  <c r="E39" i="14"/>
  <c r="F39" i="14"/>
  <c r="E40" i="14"/>
  <c r="F40" i="14"/>
  <c r="E41" i="14"/>
  <c r="F41" i="14"/>
  <c r="E42" i="14"/>
  <c r="F42" i="14"/>
  <c r="E43" i="14"/>
  <c r="F43" i="14"/>
  <c r="E44" i="14"/>
  <c r="F44" i="14"/>
  <c r="E45" i="14"/>
  <c r="F45" i="14"/>
  <c r="E46" i="14"/>
  <c r="F46" i="14"/>
  <c r="E47" i="14"/>
  <c r="F47" i="14"/>
  <c r="E48" i="14"/>
  <c r="F48" i="14"/>
  <c r="E49" i="14"/>
  <c r="F49" i="14"/>
  <c r="E50" i="14"/>
  <c r="F50" i="14"/>
  <c r="E51" i="14"/>
  <c r="F51" i="14"/>
  <c r="E52" i="14"/>
  <c r="F52" i="14"/>
  <c r="E53" i="14"/>
  <c r="F53" i="14"/>
  <c r="E54" i="14"/>
  <c r="F54" i="14"/>
  <c r="E55" i="14"/>
  <c r="F55" i="14"/>
  <c r="E56" i="14"/>
  <c r="F56" i="14"/>
  <c r="E57" i="14"/>
  <c r="F57" i="14"/>
  <c r="E58" i="14"/>
  <c r="F58" i="14"/>
  <c r="E59" i="14"/>
  <c r="F59" i="14"/>
  <c r="E60" i="14"/>
  <c r="F60" i="14"/>
  <c r="E61" i="14"/>
  <c r="F61" i="14"/>
  <c r="E62" i="14"/>
  <c r="F62" i="14"/>
  <c r="E63" i="14"/>
  <c r="F63" i="14"/>
  <c r="E64" i="14"/>
  <c r="F64" i="14"/>
  <c r="G15" i="14"/>
  <c r="G16" i="14"/>
  <c r="G17" i="14"/>
  <c r="G18" i="14"/>
  <c r="G19" i="14"/>
  <c r="G20" i="14"/>
  <c r="G21" i="14"/>
  <c r="G22" i="14"/>
  <c r="G23" i="14"/>
  <c r="G24" i="14"/>
  <c r="G25" i="14"/>
  <c r="G26" i="14"/>
  <c r="G27" i="14"/>
  <c r="G28" i="14"/>
  <c r="H28" i="14"/>
  <c r="G29" i="14"/>
  <c r="G30" i="14"/>
  <c r="G31" i="14"/>
  <c r="G32" i="14"/>
  <c r="G33" i="14"/>
  <c r="G34" i="14"/>
  <c r="G35" i="14"/>
  <c r="G36" i="14"/>
  <c r="G37" i="14"/>
  <c r="G38" i="14"/>
  <c r="G39" i="14"/>
  <c r="G40" i="14"/>
  <c r="H40" i="14"/>
  <c r="G41" i="14"/>
  <c r="G42" i="14"/>
  <c r="G43" i="14"/>
  <c r="G44" i="14"/>
  <c r="G45" i="14"/>
  <c r="G46" i="14"/>
  <c r="G47" i="14"/>
  <c r="G48" i="14"/>
  <c r="G49" i="14"/>
  <c r="G50" i="14"/>
  <c r="G51" i="14"/>
  <c r="G52" i="14"/>
  <c r="H52" i="14"/>
  <c r="G53" i="14"/>
  <c r="G54" i="14"/>
  <c r="G55" i="14"/>
  <c r="G56" i="14"/>
  <c r="H56" i="14"/>
  <c r="G57" i="14"/>
  <c r="G58" i="14"/>
  <c r="G59" i="14"/>
  <c r="G60" i="14"/>
  <c r="H60" i="14"/>
  <c r="G61" i="14"/>
  <c r="G62" i="14"/>
  <c r="G63" i="14"/>
  <c r="G64" i="14"/>
  <c r="S10" i="10"/>
  <c r="S11" i="10"/>
  <c r="S12" i="10"/>
  <c r="S13" i="10"/>
  <c r="S14" i="10"/>
  <c r="S15" i="10"/>
  <c r="S16" i="10"/>
  <c r="S17" i="10"/>
  <c r="S18" i="10"/>
  <c r="S19" i="10"/>
  <c r="S20" i="10"/>
  <c r="S23" i="10"/>
  <c r="S24" i="10"/>
  <c r="S25" i="10"/>
  <c r="S26" i="10"/>
  <c r="S27" i="10"/>
  <c r="S28" i="10"/>
  <c r="S30" i="10"/>
  <c r="S31" i="10"/>
  <c r="S32" i="10"/>
  <c r="S34" i="10"/>
  <c r="S35" i="10"/>
  <c r="S36" i="10"/>
  <c r="S37" i="10"/>
  <c r="S38" i="10"/>
  <c r="S39" i="10"/>
  <c r="S40" i="10"/>
  <c r="S42" i="10"/>
  <c r="S43" i="10"/>
  <c r="S44" i="10"/>
  <c r="S45" i="10"/>
  <c r="S47" i="10"/>
  <c r="S49" i="10"/>
  <c r="S50" i="10"/>
  <c r="S51" i="10"/>
  <c r="S52" i="10"/>
  <c r="S55" i="10"/>
  <c r="S56" i="10"/>
  <c r="S57" i="10"/>
  <c r="S58" i="10"/>
  <c r="S59" i="10"/>
  <c r="S60" i="10"/>
  <c r="S62" i="10"/>
  <c r="S63" i="10"/>
  <c r="S6" i="10"/>
  <c r="S5" i="10"/>
  <c r="S21" i="10"/>
  <c r="S22" i="10"/>
  <c r="S29" i="10"/>
  <c r="S33" i="10"/>
  <c r="S41" i="10"/>
  <c r="S46" i="10"/>
  <c r="S48" i="10"/>
  <c r="S53" i="10"/>
  <c r="S54" i="10"/>
  <c r="S61" i="10"/>
  <c r="S64" i="10"/>
  <c r="Z64" i="10"/>
  <c r="G15" i="10"/>
  <c r="J15" i="10"/>
  <c r="G17" i="10"/>
  <c r="J17" i="10"/>
  <c r="G18" i="10"/>
  <c r="J18" i="10"/>
  <c r="G19" i="10"/>
  <c r="J19" i="10"/>
  <c r="G21" i="10"/>
  <c r="J21" i="10"/>
  <c r="G22" i="10"/>
  <c r="J22" i="10"/>
  <c r="G23" i="10"/>
  <c r="J23" i="10"/>
  <c r="G25" i="10"/>
  <c r="J25" i="10"/>
  <c r="G26" i="10"/>
  <c r="G27" i="10"/>
  <c r="J27" i="10"/>
  <c r="G29" i="10"/>
  <c r="J29" i="10"/>
  <c r="G30" i="10"/>
  <c r="G31" i="10"/>
  <c r="J31" i="10"/>
  <c r="G33" i="10"/>
  <c r="J33" i="10"/>
  <c r="G34" i="10"/>
  <c r="G35" i="10"/>
  <c r="J35" i="10"/>
  <c r="G37" i="10"/>
  <c r="J37" i="10"/>
  <c r="G38" i="10"/>
  <c r="G39" i="10"/>
  <c r="J39" i="10"/>
  <c r="G41" i="10"/>
  <c r="J41" i="10"/>
  <c r="G42" i="10"/>
  <c r="J42" i="10"/>
  <c r="G43" i="10"/>
  <c r="J43" i="10"/>
  <c r="G45" i="10"/>
  <c r="J45" i="10"/>
  <c r="G46" i="10"/>
  <c r="J46" i="10"/>
  <c r="G47" i="10"/>
  <c r="J47" i="10"/>
  <c r="G49" i="10"/>
  <c r="J49" i="10"/>
  <c r="G50" i="10"/>
  <c r="G51" i="10"/>
  <c r="J51" i="10"/>
  <c r="G53" i="10"/>
  <c r="J53" i="10"/>
  <c r="G54" i="10"/>
  <c r="G55" i="10"/>
  <c r="J55" i="10"/>
  <c r="G57" i="10"/>
  <c r="J57" i="10"/>
  <c r="G58" i="10"/>
  <c r="J58" i="10"/>
  <c r="G59" i="10"/>
  <c r="J59" i="10"/>
  <c r="G61" i="10"/>
  <c r="J61" i="10"/>
  <c r="G62" i="10"/>
  <c r="G63" i="10"/>
  <c r="J63" i="10"/>
  <c r="S11"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10" i="9"/>
  <c r="S12" i="9"/>
  <c r="L6" i="2"/>
  <c r="E5" i="9"/>
  <c r="F5" i="9"/>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E51" i="9"/>
  <c r="F51" i="9"/>
  <c r="E52" i="9"/>
  <c r="F52" i="9"/>
  <c r="E53" i="9"/>
  <c r="F53" i="9"/>
  <c r="E54" i="9"/>
  <c r="F54" i="9"/>
  <c r="E55" i="9"/>
  <c r="F55" i="9"/>
  <c r="E56" i="9"/>
  <c r="F56" i="9"/>
  <c r="E57" i="9"/>
  <c r="F57" i="9"/>
  <c r="E58" i="9"/>
  <c r="F58" i="9"/>
  <c r="E59" i="9"/>
  <c r="F59" i="9"/>
  <c r="E60" i="9"/>
  <c r="F60" i="9"/>
  <c r="E61" i="9"/>
  <c r="F61" i="9"/>
  <c r="E62" i="9"/>
  <c r="F62" i="9"/>
  <c r="E63" i="9"/>
  <c r="F63" i="9"/>
  <c r="E64" i="9"/>
  <c r="F64" i="9"/>
  <c r="G15" i="9"/>
  <c r="G16" i="9"/>
  <c r="G17" i="9"/>
  <c r="G18" i="9"/>
  <c r="G19" i="9"/>
  <c r="G20" i="9"/>
  <c r="G21" i="9"/>
  <c r="J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X5" i="9"/>
  <c r="I19" i="7"/>
  <c r="AA19" i="7"/>
  <c r="AB19" i="7"/>
  <c r="I20" i="7"/>
  <c r="AA20" i="7"/>
  <c r="AB20" i="7"/>
  <c r="I21" i="7"/>
  <c r="AA21" i="7"/>
  <c r="I22" i="7"/>
  <c r="AA22" i="7"/>
  <c r="AB22" i="7"/>
  <c r="I23" i="7"/>
  <c r="AA23" i="7"/>
  <c r="AB23" i="7"/>
  <c r="I24" i="7"/>
  <c r="AA24" i="7"/>
  <c r="I25" i="7"/>
  <c r="I26" i="7"/>
  <c r="AA26" i="7"/>
  <c r="I27" i="7"/>
  <c r="I28" i="7"/>
  <c r="AA28" i="7"/>
  <c r="I29" i="7"/>
  <c r="I30" i="7"/>
  <c r="AA30" i="7"/>
  <c r="AB30" i="7"/>
  <c r="I31" i="7"/>
  <c r="I32" i="7"/>
  <c r="AA32" i="7"/>
  <c r="AB32" i="7"/>
  <c r="I33" i="7"/>
  <c r="I34" i="7"/>
  <c r="AA34" i="7"/>
  <c r="AB34" i="7"/>
  <c r="I35" i="7"/>
  <c r="AA35" i="7"/>
  <c r="AB35" i="7"/>
  <c r="I36" i="7"/>
  <c r="I37" i="7"/>
  <c r="AC37" i="7"/>
  <c r="I38" i="7"/>
  <c r="AA38" i="7"/>
  <c r="AB38" i="7"/>
  <c r="I39" i="7"/>
  <c r="AA39" i="7"/>
  <c r="AB39" i="7"/>
  <c r="I40" i="7"/>
  <c r="AA40" i="7"/>
  <c r="I41" i="7"/>
  <c r="AA41" i="7"/>
  <c r="I42" i="7"/>
  <c r="I43" i="7"/>
  <c r="AA43" i="7"/>
  <c r="AB43" i="7"/>
  <c r="I44" i="7"/>
  <c r="AA44" i="7"/>
  <c r="AB44" i="7"/>
  <c r="I45" i="7"/>
  <c r="AA45" i="7"/>
  <c r="AB45" i="7"/>
  <c r="I46" i="7"/>
  <c r="I47" i="7"/>
  <c r="AA47" i="7"/>
  <c r="AB47" i="7"/>
  <c r="I48" i="7"/>
  <c r="AA48" i="7"/>
  <c r="AB48" i="7"/>
  <c r="I49" i="7"/>
  <c r="AA49" i="7"/>
  <c r="AB49" i="7"/>
  <c r="I50" i="7"/>
  <c r="I51" i="7"/>
  <c r="AA51" i="7"/>
  <c r="AB51" i="7"/>
  <c r="I52" i="7"/>
  <c r="I53" i="7"/>
  <c r="AA53" i="7"/>
  <c r="AB53" i="7"/>
  <c r="I54" i="7"/>
  <c r="AA54" i="7"/>
  <c r="AB54" i="7"/>
  <c r="I55" i="7"/>
  <c r="AA55" i="7"/>
  <c r="I56" i="7"/>
  <c r="AA56" i="7"/>
  <c r="AB56" i="7"/>
  <c r="I57" i="7"/>
  <c r="I58" i="7"/>
  <c r="AA58" i="7"/>
  <c r="I59" i="7"/>
  <c r="AA59" i="7"/>
  <c r="AB59" i="7"/>
  <c r="I60" i="7"/>
  <c r="AA60" i="7"/>
  <c r="AB60" i="7"/>
  <c r="I61" i="7"/>
  <c r="AA61" i="7"/>
  <c r="AB61" i="7"/>
  <c r="I62" i="7"/>
  <c r="AE62" i="7"/>
  <c r="AF62" i="7"/>
  <c r="AA62" i="7"/>
  <c r="AB62" i="7"/>
  <c r="I63" i="7"/>
  <c r="AA63" i="7"/>
  <c r="AB63" i="7"/>
  <c r="I64" i="7"/>
  <c r="AA64" i="7"/>
  <c r="AB64" i="7"/>
  <c r="H41" i="7"/>
  <c r="H45" i="7"/>
  <c r="D46" i="7"/>
  <c r="D50" i="7"/>
  <c r="H54" i="7"/>
  <c r="H61" i="7"/>
  <c r="I19" i="8"/>
  <c r="AA19" i="8"/>
  <c r="I20" i="8"/>
  <c r="AA20" i="8"/>
  <c r="I21" i="8"/>
  <c r="I22" i="8"/>
  <c r="AA22" i="8"/>
  <c r="I23" i="8"/>
  <c r="AA23" i="8"/>
  <c r="I24" i="8"/>
  <c r="AA24" i="8"/>
  <c r="AB24" i="8"/>
  <c r="I25" i="8"/>
  <c r="AA25" i="8"/>
  <c r="AB25" i="8"/>
  <c r="I26" i="8"/>
  <c r="AA26" i="8"/>
  <c r="I27" i="8"/>
  <c r="I28" i="8"/>
  <c r="AA28" i="8"/>
  <c r="AB28" i="8"/>
  <c r="I29" i="8"/>
  <c r="I30" i="8"/>
  <c r="AA30" i="8"/>
  <c r="I31" i="8"/>
  <c r="AA31" i="8"/>
  <c r="I32" i="8"/>
  <c r="AA32" i="8"/>
  <c r="I33" i="8"/>
  <c r="I34" i="8"/>
  <c r="AA34" i="8"/>
  <c r="I35" i="8"/>
  <c r="AA35" i="8"/>
  <c r="I36" i="8"/>
  <c r="AA36" i="8"/>
  <c r="AB36" i="8"/>
  <c r="I37" i="8"/>
  <c r="AA37" i="8"/>
  <c r="I38" i="8"/>
  <c r="AA38" i="8"/>
  <c r="AB38" i="8"/>
  <c r="I39" i="8"/>
  <c r="AA39" i="8"/>
  <c r="I40" i="8"/>
  <c r="AA40" i="8"/>
  <c r="AB40" i="8"/>
  <c r="I41" i="8"/>
  <c r="AA41" i="8"/>
  <c r="AB41" i="8"/>
  <c r="I42" i="8"/>
  <c r="AA42" i="8"/>
  <c r="I43" i="8"/>
  <c r="AA43" i="8"/>
  <c r="I44" i="8"/>
  <c r="I45" i="8"/>
  <c r="AA45" i="8"/>
  <c r="AB45" i="8"/>
  <c r="I46" i="8"/>
  <c r="I47" i="8"/>
  <c r="AA47" i="8"/>
  <c r="I48" i="8"/>
  <c r="AA48" i="8"/>
  <c r="AB48" i="8"/>
  <c r="I49" i="8"/>
  <c r="AA49" i="8"/>
  <c r="AB49" i="8"/>
  <c r="I50" i="8"/>
  <c r="AA50" i="8"/>
  <c r="AB50" i="8"/>
  <c r="I51" i="8"/>
  <c r="AA51" i="8"/>
  <c r="AB51" i="8"/>
  <c r="I52" i="8"/>
  <c r="AA52" i="8"/>
  <c r="AB52" i="8"/>
  <c r="I53" i="8"/>
  <c r="AA53" i="8"/>
  <c r="I54" i="8"/>
  <c r="AA54" i="8"/>
  <c r="AB54" i="8"/>
  <c r="I55" i="8"/>
  <c r="AA55" i="8"/>
  <c r="I56" i="8"/>
  <c r="AA56" i="8"/>
  <c r="AB56" i="8"/>
  <c r="I57" i="8"/>
  <c r="AA57" i="8"/>
  <c r="AB57" i="8"/>
  <c r="I58" i="8"/>
  <c r="AA58" i="8"/>
  <c r="AB58" i="8"/>
  <c r="I59" i="8"/>
  <c r="I60" i="8"/>
  <c r="AA60" i="8"/>
  <c r="AB60" i="8"/>
  <c r="I61" i="8"/>
  <c r="AA61" i="8"/>
  <c r="AB61" i="8"/>
  <c r="I62" i="8"/>
  <c r="I63" i="8"/>
  <c r="AA63" i="8"/>
  <c r="AB63" i="8"/>
  <c r="I64" i="8"/>
  <c r="S7"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12" i="6"/>
  <c r="S13" i="6"/>
  <c r="S15" i="6"/>
  <c r="S16" i="6"/>
  <c r="S17" i="6"/>
  <c r="S20" i="6"/>
  <c r="S22" i="6"/>
  <c r="S24" i="6"/>
  <c r="S28" i="6"/>
  <c r="S30" i="6"/>
  <c r="S32" i="6"/>
  <c r="S36" i="6"/>
  <c r="S38" i="6"/>
  <c r="S40" i="6"/>
  <c r="S44" i="6"/>
  <c r="S46" i="6"/>
  <c r="S48" i="6"/>
  <c r="S52" i="6"/>
  <c r="S54" i="6"/>
  <c r="S56" i="6"/>
  <c r="S60" i="6"/>
  <c r="S62" i="6"/>
  <c r="S64" i="6"/>
  <c r="S14" i="6"/>
  <c r="S18" i="6"/>
  <c r="S19" i="6"/>
  <c r="S21" i="6"/>
  <c r="S23" i="6"/>
  <c r="S25" i="6"/>
  <c r="S26" i="6"/>
  <c r="S27" i="6"/>
  <c r="S29" i="6"/>
  <c r="S31" i="6"/>
  <c r="S33" i="6"/>
  <c r="S34" i="6"/>
  <c r="S35" i="6"/>
  <c r="S37" i="6"/>
  <c r="S39" i="6"/>
  <c r="S41" i="6"/>
  <c r="S42" i="6"/>
  <c r="S43" i="6"/>
  <c r="S45" i="6"/>
  <c r="S47" i="6"/>
  <c r="S49" i="6"/>
  <c r="S50" i="6"/>
  <c r="S51" i="6"/>
  <c r="S53" i="6"/>
  <c r="S55" i="6"/>
  <c r="S57" i="6"/>
  <c r="S58" i="6"/>
  <c r="S59" i="6"/>
  <c r="S61" i="6"/>
  <c r="S63" i="6"/>
  <c r="G15" i="6"/>
  <c r="J15" i="6"/>
  <c r="G16" i="6"/>
  <c r="J16" i="6"/>
  <c r="G17" i="6"/>
  <c r="J17" i="6"/>
  <c r="G18" i="6"/>
  <c r="G19" i="6"/>
  <c r="J19" i="6"/>
  <c r="G20" i="6"/>
  <c r="J20" i="6"/>
  <c r="G21" i="6"/>
  <c r="J21" i="6"/>
  <c r="G22" i="6"/>
  <c r="G23" i="6"/>
  <c r="J23" i="6"/>
  <c r="G24" i="6"/>
  <c r="J24" i="6"/>
  <c r="G25" i="6"/>
  <c r="J25" i="6"/>
  <c r="G27" i="6"/>
  <c r="J27" i="6"/>
  <c r="G28" i="6"/>
  <c r="J28" i="6"/>
  <c r="G29" i="6"/>
  <c r="J29" i="6"/>
  <c r="G30" i="6"/>
  <c r="G31" i="6"/>
  <c r="J31" i="6"/>
  <c r="G32" i="6"/>
  <c r="J32" i="6"/>
  <c r="G33" i="6"/>
  <c r="J33" i="6"/>
  <c r="G34" i="6"/>
  <c r="G35" i="6"/>
  <c r="J35" i="6"/>
  <c r="G36" i="6"/>
  <c r="J36" i="6"/>
  <c r="G37" i="6"/>
  <c r="J37" i="6"/>
  <c r="G38" i="6"/>
  <c r="G39" i="6"/>
  <c r="J39" i="6"/>
  <c r="G40" i="6"/>
  <c r="J40" i="6"/>
  <c r="G41" i="6"/>
  <c r="J41" i="6"/>
  <c r="G43" i="6"/>
  <c r="J43" i="6"/>
  <c r="G44" i="6"/>
  <c r="J44" i="6"/>
  <c r="G45" i="6"/>
  <c r="J45" i="6"/>
  <c r="G46" i="6"/>
  <c r="G47" i="6"/>
  <c r="J47" i="6"/>
  <c r="G48" i="6"/>
  <c r="J48" i="6"/>
  <c r="G49" i="6"/>
  <c r="J49" i="6"/>
  <c r="G50" i="6"/>
  <c r="G51" i="6"/>
  <c r="J51" i="6"/>
  <c r="G52" i="6"/>
  <c r="J52" i="6"/>
  <c r="G53" i="6"/>
  <c r="J53" i="6"/>
  <c r="G54" i="6"/>
  <c r="G55" i="6"/>
  <c r="J55" i="6"/>
  <c r="G56" i="6"/>
  <c r="J56" i="6"/>
  <c r="G57" i="6"/>
  <c r="J57" i="6"/>
  <c r="G58" i="6"/>
  <c r="G59" i="6"/>
  <c r="J59" i="6"/>
  <c r="G60" i="6"/>
  <c r="J60" i="6"/>
  <c r="G61" i="6"/>
  <c r="J61" i="6"/>
  <c r="G62" i="6"/>
  <c r="G63" i="6"/>
  <c r="J63" i="6"/>
  <c r="G64" i="6"/>
  <c r="J64" i="6"/>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AE20" i="3"/>
  <c r="AE21" i="3"/>
  <c r="AE22" i="3"/>
  <c r="AE23" i="3"/>
  <c r="AE24" i="3"/>
  <c r="AE25" i="3"/>
  <c r="AE26" i="3"/>
  <c r="AE27" i="3"/>
  <c r="AE29" i="3"/>
  <c r="AF29" i="3"/>
  <c r="AE30" i="3"/>
  <c r="AE31" i="3"/>
  <c r="AE33" i="3"/>
  <c r="AE34" i="3"/>
  <c r="AE35" i="3"/>
  <c r="AE37" i="3"/>
  <c r="AE38" i="3"/>
  <c r="AE40" i="3"/>
  <c r="AE42" i="3"/>
  <c r="AE43" i="3"/>
  <c r="AE44" i="3"/>
  <c r="AE45" i="3"/>
  <c r="AE47" i="3"/>
  <c r="AE49" i="3"/>
  <c r="AF49" i="3"/>
  <c r="AE50" i="3"/>
  <c r="AE51" i="3"/>
  <c r="AE52" i="3"/>
  <c r="AF52" i="3"/>
  <c r="AE53" i="3"/>
  <c r="AE54" i="3"/>
  <c r="AE55" i="3"/>
  <c r="AE56" i="3"/>
  <c r="AF56" i="3"/>
  <c r="AE57" i="3"/>
  <c r="AE58" i="3"/>
  <c r="AE59" i="3"/>
  <c r="AE60" i="3"/>
  <c r="AE61" i="3"/>
  <c r="AE62" i="3"/>
  <c r="AE63" i="3"/>
  <c r="AF63" i="3"/>
  <c r="AE64" i="3"/>
  <c r="F13" i="2"/>
  <c r="G13" i="2"/>
  <c r="H13" i="2"/>
  <c r="I13" i="2"/>
  <c r="J13" i="2"/>
  <c r="K13" i="2"/>
  <c r="L13" i="2"/>
  <c r="M13" i="2"/>
  <c r="N13" i="2"/>
  <c r="O13" i="2"/>
  <c r="P13" i="2"/>
  <c r="Q13" i="2"/>
  <c r="F14" i="2"/>
  <c r="G14" i="2"/>
  <c r="H14" i="2"/>
  <c r="I14" i="2"/>
  <c r="J14" i="2"/>
  <c r="K14" i="2"/>
  <c r="L14" i="2"/>
  <c r="M14" i="2"/>
  <c r="N14" i="2"/>
  <c r="O14" i="2"/>
  <c r="P14" i="2"/>
  <c r="Q14" i="2"/>
  <c r="F15" i="2"/>
  <c r="G15" i="2"/>
  <c r="H15" i="2"/>
  <c r="I15" i="2"/>
  <c r="J15" i="2"/>
  <c r="K15" i="2"/>
  <c r="L15" i="2"/>
  <c r="M15" i="2"/>
  <c r="N15" i="2"/>
  <c r="O15" i="2"/>
  <c r="P15" i="2"/>
  <c r="Q15" i="2"/>
  <c r="F16" i="2"/>
  <c r="G16" i="2"/>
  <c r="H16" i="2"/>
  <c r="I16" i="2"/>
  <c r="J16" i="2"/>
  <c r="K16" i="2"/>
  <c r="L16" i="2"/>
  <c r="E15" i="9"/>
  <c r="F15" i="9"/>
  <c r="M16" i="2"/>
  <c r="N16" i="2"/>
  <c r="E15" i="14"/>
  <c r="F15" i="14"/>
  <c r="O16" i="2"/>
  <c r="E15" i="15"/>
  <c r="F15" i="15"/>
  <c r="P16" i="2"/>
  <c r="E15" i="16"/>
  <c r="F15" i="16"/>
  <c r="Q16" i="2"/>
  <c r="E15" i="17"/>
  <c r="F15" i="17"/>
  <c r="F17" i="2"/>
  <c r="G17" i="2"/>
  <c r="H17" i="2"/>
  <c r="I17" i="2"/>
  <c r="J17" i="2"/>
  <c r="K17" i="2"/>
  <c r="L17" i="2"/>
  <c r="E16" i="9"/>
  <c r="F16" i="9"/>
  <c r="M17" i="2"/>
  <c r="N17" i="2"/>
  <c r="E16" i="14"/>
  <c r="F16" i="14"/>
  <c r="O17" i="2"/>
  <c r="E16" i="15"/>
  <c r="F16" i="15"/>
  <c r="P17" i="2"/>
  <c r="E16" i="16"/>
  <c r="F16" i="16"/>
  <c r="Q17" i="2"/>
  <c r="E16" i="17"/>
  <c r="F16" i="17"/>
  <c r="F18" i="2"/>
  <c r="G18" i="2"/>
  <c r="H18" i="2"/>
  <c r="I18" i="2"/>
  <c r="J18" i="2"/>
  <c r="K18" i="2"/>
  <c r="L18" i="2"/>
  <c r="E17" i="9"/>
  <c r="F17" i="9"/>
  <c r="M18" i="2"/>
  <c r="N18" i="2"/>
  <c r="E17" i="14"/>
  <c r="F17" i="14"/>
  <c r="O18" i="2"/>
  <c r="E17" i="15"/>
  <c r="F17" i="15"/>
  <c r="P18" i="2"/>
  <c r="E17" i="16"/>
  <c r="F17" i="16"/>
  <c r="E18" i="16"/>
  <c r="F18" i="16"/>
  <c r="J7" i="16"/>
  <c r="Q18" i="2"/>
  <c r="E17" i="17"/>
  <c r="F17" i="17"/>
  <c r="F19" i="2"/>
  <c r="G19" i="2"/>
  <c r="H19" i="2"/>
  <c r="I19" i="2"/>
  <c r="J19" i="2"/>
  <c r="K19" i="2"/>
  <c r="L19" i="2"/>
  <c r="E18" i="9"/>
  <c r="F18" i="9"/>
  <c r="M19" i="2"/>
  <c r="N19" i="2"/>
  <c r="E18" i="14"/>
  <c r="F18" i="14"/>
  <c r="O19" i="2"/>
  <c r="E18" i="15"/>
  <c r="F18" i="15"/>
  <c r="P19" i="2"/>
  <c r="Q19" i="2"/>
  <c r="E18" i="17"/>
  <c r="F18" i="17"/>
  <c r="F20" i="2"/>
  <c r="G20" i="2"/>
  <c r="H20" i="2"/>
  <c r="I20" i="2"/>
  <c r="J20" i="2"/>
  <c r="K20" i="2"/>
  <c r="L20" i="2"/>
  <c r="M20" i="2"/>
  <c r="N20" i="2"/>
  <c r="O20" i="2"/>
  <c r="P20" i="2"/>
  <c r="Q20" i="2"/>
  <c r="F21" i="2"/>
  <c r="G21" i="2"/>
  <c r="H21" i="2"/>
  <c r="I21" i="2"/>
  <c r="J21" i="2"/>
  <c r="K21" i="2"/>
  <c r="L21" i="2"/>
  <c r="M21" i="2"/>
  <c r="N21" i="2"/>
  <c r="O21" i="2"/>
  <c r="P21" i="2"/>
  <c r="Q21" i="2"/>
  <c r="F22" i="2"/>
  <c r="G22" i="2"/>
  <c r="H22" i="2"/>
  <c r="I22" i="2"/>
  <c r="J22" i="2"/>
  <c r="K22" i="2"/>
  <c r="L22" i="2"/>
  <c r="M22" i="2"/>
  <c r="N22" i="2"/>
  <c r="O22" i="2"/>
  <c r="P22" i="2"/>
  <c r="Q22" i="2"/>
  <c r="F23" i="2"/>
  <c r="G23" i="2"/>
  <c r="H23" i="2"/>
  <c r="I23" i="2"/>
  <c r="J23" i="2"/>
  <c r="K23" i="2"/>
  <c r="L23" i="2"/>
  <c r="M23" i="2"/>
  <c r="N23" i="2"/>
  <c r="O23" i="2"/>
  <c r="P23" i="2"/>
  <c r="Q23" i="2"/>
  <c r="F24" i="2"/>
  <c r="G24" i="2"/>
  <c r="H24" i="2"/>
  <c r="I24" i="2"/>
  <c r="J24" i="2"/>
  <c r="K24" i="2"/>
  <c r="L24" i="2"/>
  <c r="M24" i="2"/>
  <c r="N24" i="2"/>
  <c r="O24" i="2"/>
  <c r="P24" i="2"/>
  <c r="Q24" i="2"/>
  <c r="F25" i="2"/>
  <c r="G25" i="2"/>
  <c r="H25" i="2"/>
  <c r="I25" i="2"/>
  <c r="J25" i="2"/>
  <c r="K25" i="2"/>
  <c r="L25" i="2"/>
  <c r="M25" i="2"/>
  <c r="N25" i="2"/>
  <c r="O25" i="2"/>
  <c r="P25" i="2"/>
  <c r="Q25" i="2"/>
  <c r="F26" i="21"/>
  <c r="F27" i="21"/>
  <c r="F28" i="21"/>
  <c r="F29" i="21"/>
  <c r="F30" i="21"/>
  <c r="F31" i="21"/>
  <c r="F32" i="21"/>
  <c r="F33" i="21"/>
  <c r="F34" i="21"/>
  <c r="F35" i="21"/>
  <c r="F36" i="21"/>
  <c r="F37" i="21"/>
  <c r="F38" i="21"/>
  <c r="F39" i="21"/>
  <c r="F40" i="21"/>
  <c r="F41" i="21"/>
  <c r="F42" i="21"/>
  <c r="F43" i="21"/>
  <c r="F44" i="21"/>
  <c r="F45" i="21"/>
  <c r="F46" i="21"/>
  <c r="F47" i="21"/>
  <c r="F48" i="21"/>
  <c r="F49" i="21"/>
  <c r="F50" i="21"/>
  <c r="F51" i="21"/>
  <c r="F52" i="21"/>
  <c r="F53" i="21"/>
  <c r="F54" i="21"/>
  <c r="F55" i="21"/>
  <c r="F56" i="21"/>
  <c r="F57" i="21"/>
  <c r="F58" i="21"/>
  <c r="F59" i="21"/>
  <c r="F60" i="21"/>
  <c r="F61" i="21"/>
  <c r="F62" i="21"/>
  <c r="F63" i="21"/>
  <c r="F64" i="21"/>
  <c r="F65" i="21"/>
  <c r="C374" i="20"/>
  <c r="C373" i="20"/>
  <c r="C372" i="20"/>
  <c r="C371" i="20"/>
  <c r="C370" i="20"/>
  <c r="C369" i="20"/>
  <c r="M374" i="20"/>
  <c r="M373" i="20"/>
  <c r="M372" i="20"/>
  <c r="M371" i="20"/>
  <c r="M370" i="20"/>
  <c r="M369" i="20"/>
  <c r="M336" i="20"/>
  <c r="M335" i="20"/>
  <c r="M334" i="20"/>
  <c r="M333" i="20"/>
  <c r="M332" i="20"/>
  <c r="M331" i="20"/>
  <c r="M349" i="20"/>
  <c r="M348" i="20"/>
  <c r="M347" i="20"/>
  <c r="M346" i="20"/>
  <c r="M345" i="20"/>
  <c r="M344" i="20"/>
  <c r="M361" i="20"/>
  <c r="M360" i="20"/>
  <c r="M359" i="20"/>
  <c r="M358" i="20"/>
  <c r="M357" i="20"/>
  <c r="M356" i="20"/>
  <c r="C361" i="20"/>
  <c r="C360" i="20"/>
  <c r="C359" i="20"/>
  <c r="C358" i="20"/>
  <c r="C357" i="20"/>
  <c r="C356" i="20"/>
  <c r="C349" i="20"/>
  <c r="C348" i="20"/>
  <c r="C347" i="20"/>
  <c r="C346" i="20"/>
  <c r="C345" i="20"/>
  <c r="C344" i="20"/>
  <c r="C336" i="20"/>
  <c r="C335" i="20"/>
  <c r="C334" i="20"/>
  <c r="C333" i="20"/>
  <c r="C332" i="20"/>
  <c r="C331" i="20"/>
  <c r="C311" i="20"/>
  <c r="C310" i="20"/>
  <c r="C309" i="20"/>
  <c r="C308" i="20"/>
  <c r="C307" i="20"/>
  <c r="C306" i="20"/>
  <c r="C324" i="20"/>
  <c r="C323" i="20"/>
  <c r="C322" i="20"/>
  <c r="C321" i="20"/>
  <c r="C320" i="20"/>
  <c r="C319" i="20"/>
  <c r="M324" i="20"/>
  <c r="M323" i="20"/>
  <c r="M322" i="20"/>
  <c r="M321" i="20"/>
  <c r="M320" i="20"/>
  <c r="M319" i="20"/>
  <c r="M311" i="20"/>
  <c r="M310" i="20"/>
  <c r="M309" i="20"/>
  <c r="M308" i="20"/>
  <c r="M307" i="20"/>
  <c r="M306" i="20"/>
  <c r="M299" i="20"/>
  <c r="M298" i="20"/>
  <c r="M297" i="20"/>
  <c r="M296" i="20"/>
  <c r="M295" i="20"/>
  <c r="M294" i="20"/>
  <c r="C299" i="20"/>
  <c r="C298" i="20"/>
  <c r="C297" i="20"/>
  <c r="C296" i="20"/>
  <c r="C295" i="20"/>
  <c r="C294" i="20"/>
  <c r="C286" i="20"/>
  <c r="C285" i="20"/>
  <c r="C284" i="20"/>
  <c r="C283" i="20"/>
  <c r="C282" i="20"/>
  <c r="C281" i="20"/>
  <c r="C274" i="20"/>
  <c r="C273" i="20"/>
  <c r="C272" i="20"/>
  <c r="C271" i="20"/>
  <c r="C270" i="20"/>
  <c r="C269" i="20"/>
  <c r="C236" i="20"/>
  <c r="C235" i="20"/>
  <c r="C234" i="20"/>
  <c r="C233" i="20"/>
  <c r="C232" i="20"/>
  <c r="C231" i="20"/>
  <c r="C249" i="20"/>
  <c r="C248" i="20"/>
  <c r="C247" i="20"/>
  <c r="C246" i="20"/>
  <c r="C245" i="20"/>
  <c r="C244" i="20"/>
  <c r="C261" i="20"/>
  <c r="C260" i="20"/>
  <c r="C259" i="20"/>
  <c r="C258" i="20"/>
  <c r="C257" i="20"/>
  <c r="C256" i="20"/>
  <c r="M261" i="20"/>
  <c r="M260" i="20"/>
  <c r="M259" i="20"/>
  <c r="M258" i="20"/>
  <c r="M257" i="20"/>
  <c r="M256" i="20"/>
  <c r="M249" i="20"/>
  <c r="M248" i="20"/>
  <c r="M247" i="20"/>
  <c r="M246" i="20"/>
  <c r="M245" i="20"/>
  <c r="M244" i="20"/>
  <c r="M236" i="20"/>
  <c r="M235" i="20"/>
  <c r="M234" i="20"/>
  <c r="M233" i="20"/>
  <c r="M232" i="20"/>
  <c r="M231" i="20"/>
  <c r="M199" i="20"/>
  <c r="M198" i="20"/>
  <c r="M197" i="20"/>
  <c r="M196" i="20"/>
  <c r="M195" i="20"/>
  <c r="M194" i="20"/>
  <c r="M211" i="20"/>
  <c r="M210" i="20"/>
  <c r="M209" i="20"/>
  <c r="M208" i="20"/>
  <c r="M207" i="20"/>
  <c r="M206" i="20"/>
  <c r="M224" i="20"/>
  <c r="M223" i="20"/>
  <c r="M222" i="20"/>
  <c r="M221" i="20"/>
  <c r="M220" i="20"/>
  <c r="M219" i="20"/>
  <c r="C224" i="20"/>
  <c r="C223" i="20"/>
  <c r="C222" i="20"/>
  <c r="C221" i="20"/>
  <c r="C220" i="20"/>
  <c r="C219" i="20"/>
  <c r="C211" i="20"/>
  <c r="C210" i="20"/>
  <c r="C209" i="20"/>
  <c r="C208" i="20"/>
  <c r="C207" i="20"/>
  <c r="C206" i="20"/>
  <c r="C199" i="20"/>
  <c r="C198" i="20"/>
  <c r="C197" i="20"/>
  <c r="C196" i="20"/>
  <c r="C195" i="20"/>
  <c r="C194" i="20"/>
  <c r="M161" i="20"/>
  <c r="M160" i="20"/>
  <c r="M159" i="20"/>
  <c r="M158" i="20"/>
  <c r="M157" i="20"/>
  <c r="M156" i="20"/>
  <c r="M174" i="20"/>
  <c r="M173" i="20"/>
  <c r="M172" i="20"/>
  <c r="M171" i="20"/>
  <c r="M170" i="20"/>
  <c r="M169" i="20"/>
  <c r="M186" i="20"/>
  <c r="M185" i="20"/>
  <c r="M184" i="20"/>
  <c r="M183" i="20"/>
  <c r="M182" i="20"/>
  <c r="M181" i="20"/>
  <c r="C186" i="20"/>
  <c r="C185" i="20"/>
  <c r="C184" i="20"/>
  <c r="C183" i="20"/>
  <c r="C182" i="20"/>
  <c r="C181" i="20"/>
  <c r="C174" i="20"/>
  <c r="C173" i="20"/>
  <c r="C172" i="20"/>
  <c r="C171" i="20"/>
  <c r="C170" i="20"/>
  <c r="C169" i="20"/>
  <c r="C161" i="20"/>
  <c r="C160" i="20"/>
  <c r="C159" i="20"/>
  <c r="C158" i="20"/>
  <c r="C157" i="20"/>
  <c r="C156" i="20"/>
  <c r="M149" i="20"/>
  <c r="M148" i="20"/>
  <c r="M147" i="20"/>
  <c r="M146" i="20"/>
  <c r="M145" i="20"/>
  <c r="M144" i="20"/>
  <c r="C149" i="20"/>
  <c r="C148" i="20"/>
  <c r="C147" i="20"/>
  <c r="C146" i="20"/>
  <c r="C145" i="20"/>
  <c r="C144" i="20"/>
  <c r="M136" i="20"/>
  <c r="M135" i="20"/>
  <c r="M134" i="20"/>
  <c r="M133" i="20"/>
  <c r="M132" i="20"/>
  <c r="M131" i="20"/>
  <c r="C136" i="20"/>
  <c r="C135" i="20"/>
  <c r="C134" i="20"/>
  <c r="C133" i="20"/>
  <c r="C132" i="20"/>
  <c r="C131" i="20"/>
  <c r="C124" i="20"/>
  <c r="C123" i="20"/>
  <c r="C122" i="20"/>
  <c r="C121" i="20"/>
  <c r="C120" i="20"/>
  <c r="C119" i="20"/>
  <c r="M124" i="20"/>
  <c r="M123" i="20"/>
  <c r="M122" i="20"/>
  <c r="M121" i="20"/>
  <c r="M120" i="20"/>
  <c r="M119" i="20"/>
  <c r="M111" i="20"/>
  <c r="M110" i="20"/>
  <c r="M109" i="20"/>
  <c r="M108" i="20"/>
  <c r="M107" i="20"/>
  <c r="M106" i="20"/>
  <c r="C111" i="20"/>
  <c r="C110" i="20"/>
  <c r="C109" i="20"/>
  <c r="C108" i="20"/>
  <c r="C107" i="20"/>
  <c r="C106" i="20"/>
  <c r="C74" i="20"/>
  <c r="C73" i="20"/>
  <c r="C72" i="20"/>
  <c r="C71" i="20"/>
  <c r="C70" i="20"/>
  <c r="C69" i="20"/>
  <c r="C86" i="20"/>
  <c r="C85" i="20"/>
  <c r="C84" i="20"/>
  <c r="C83" i="20"/>
  <c r="C82" i="20"/>
  <c r="C81" i="20"/>
  <c r="C99" i="20"/>
  <c r="C98" i="20"/>
  <c r="C97" i="20"/>
  <c r="C96" i="20"/>
  <c r="C95" i="20"/>
  <c r="C94" i="20"/>
  <c r="M99" i="20"/>
  <c r="M98" i="20"/>
  <c r="M97" i="20"/>
  <c r="M96" i="20"/>
  <c r="M95" i="20"/>
  <c r="M94" i="20"/>
  <c r="M86" i="20"/>
  <c r="M85" i="20"/>
  <c r="M84" i="20"/>
  <c r="M83" i="20"/>
  <c r="M82" i="20"/>
  <c r="M81" i="20"/>
  <c r="M74" i="20"/>
  <c r="M73" i="20"/>
  <c r="M72" i="20"/>
  <c r="M71" i="20"/>
  <c r="M70" i="20"/>
  <c r="M69" i="20"/>
  <c r="M61" i="20"/>
  <c r="M60" i="20"/>
  <c r="M59" i="20"/>
  <c r="M58" i="20"/>
  <c r="M57" i="20"/>
  <c r="M56" i="20"/>
  <c r="M49" i="20"/>
  <c r="M48" i="20"/>
  <c r="M47" i="20"/>
  <c r="M46" i="20"/>
  <c r="M45" i="20"/>
  <c r="M44" i="20"/>
  <c r="C61" i="20"/>
  <c r="C60" i="20"/>
  <c r="C59" i="20"/>
  <c r="C58" i="20"/>
  <c r="C57" i="20"/>
  <c r="C56" i="20"/>
  <c r="C49" i="20"/>
  <c r="C48" i="20"/>
  <c r="C47" i="20"/>
  <c r="C46" i="20"/>
  <c r="C45" i="20"/>
  <c r="C44" i="20"/>
  <c r="C24" i="20"/>
  <c r="C23" i="20"/>
  <c r="C22" i="20"/>
  <c r="C21" i="20"/>
  <c r="C20" i="20"/>
  <c r="C19" i="20"/>
  <c r="C36" i="20"/>
  <c r="C35" i="20"/>
  <c r="C34" i="20"/>
  <c r="C33" i="20"/>
  <c r="C32" i="20"/>
  <c r="C31" i="20"/>
  <c r="M36" i="20"/>
  <c r="M35" i="20"/>
  <c r="M34" i="20"/>
  <c r="M33" i="20"/>
  <c r="M32" i="20"/>
  <c r="M31" i="20"/>
  <c r="M24" i="20"/>
  <c r="M23" i="20"/>
  <c r="M22" i="20"/>
  <c r="M21" i="20"/>
  <c r="M20" i="20"/>
  <c r="M19" i="20"/>
  <c r="M374" i="19"/>
  <c r="M373" i="19"/>
  <c r="M372" i="19"/>
  <c r="M371" i="19"/>
  <c r="M370" i="19"/>
  <c r="M369" i="19"/>
  <c r="C374" i="19"/>
  <c r="C373" i="19"/>
  <c r="C372" i="19"/>
  <c r="C371" i="19"/>
  <c r="C370" i="19"/>
  <c r="C369" i="19"/>
  <c r="M361" i="19"/>
  <c r="M360" i="19"/>
  <c r="M359" i="19"/>
  <c r="M358" i="19"/>
  <c r="M357" i="19"/>
  <c r="M356" i="19"/>
  <c r="C361" i="19"/>
  <c r="C360" i="19"/>
  <c r="C359" i="19"/>
  <c r="C358" i="19"/>
  <c r="C357" i="19"/>
  <c r="C356" i="19"/>
  <c r="C349" i="19"/>
  <c r="C348" i="19"/>
  <c r="C347" i="19"/>
  <c r="C346" i="19"/>
  <c r="C345" i="19"/>
  <c r="C344" i="19"/>
  <c r="M349" i="19"/>
  <c r="M348" i="19"/>
  <c r="M347" i="19"/>
  <c r="M346" i="19"/>
  <c r="M345" i="19"/>
  <c r="M344" i="19"/>
  <c r="M336" i="19"/>
  <c r="M335" i="19"/>
  <c r="M334" i="19"/>
  <c r="M333" i="19"/>
  <c r="M332" i="19"/>
  <c r="M331" i="19"/>
  <c r="C336" i="19"/>
  <c r="C335" i="19"/>
  <c r="C334" i="19"/>
  <c r="C333" i="19"/>
  <c r="C332" i="19"/>
  <c r="C331" i="19"/>
  <c r="C324" i="19"/>
  <c r="C323" i="19"/>
  <c r="C322" i="19"/>
  <c r="C321" i="19"/>
  <c r="C320" i="19"/>
  <c r="C319" i="19"/>
  <c r="M324" i="19"/>
  <c r="M323" i="19"/>
  <c r="M322" i="19"/>
  <c r="M321" i="19"/>
  <c r="M320" i="19"/>
  <c r="M319" i="19"/>
  <c r="M311" i="19"/>
  <c r="M310" i="19"/>
  <c r="M309" i="19"/>
  <c r="M308" i="19"/>
  <c r="M307" i="19"/>
  <c r="M306" i="19"/>
  <c r="C311" i="19"/>
  <c r="C310" i="19"/>
  <c r="C309" i="19"/>
  <c r="C308" i="19"/>
  <c r="C307" i="19"/>
  <c r="C306" i="19"/>
  <c r="C299" i="19"/>
  <c r="C298" i="19"/>
  <c r="C297" i="19"/>
  <c r="C296" i="19"/>
  <c r="C295" i="19"/>
  <c r="C294" i="19"/>
  <c r="M299" i="19"/>
  <c r="M298" i="19"/>
  <c r="M297" i="19"/>
  <c r="M296" i="19"/>
  <c r="M295" i="19"/>
  <c r="M294" i="19"/>
  <c r="M286" i="19"/>
  <c r="M285" i="19"/>
  <c r="M284" i="19"/>
  <c r="M283" i="19"/>
  <c r="M282" i="19"/>
  <c r="M281" i="19"/>
  <c r="C286" i="19"/>
  <c r="C285" i="19"/>
  <c r="C284" i="19"/>
  <c r="C283" i="19"/>
  <c r="C282" i="19"/>
  <c r="C281" i="19"/>
  <c r="C274" i="19"/>
  <c r="C273" i="19"/>
  <c r="C272" i="19"/>
  <c r="C271" i="19"/>
  <c r="C270" i="19"/>
  <c r="C269" i="19"/>
  <c r="M274" i="19"/>
  <c r="M273" i="19"/>
  <c r="M272" i="19"/>
  <c r="M271" i="19"/>
  <c r="M270" i="19"/>
  <c r="M269" i="19"/>
  <c r="M261" i="19"/>
  <c r="M260" i="19"/>
  <c r="M259" i="19"/>
  <c r="M258" i="19"/>
  <c r="M257" i="19"/>
  <c r="M256" i="19"/>
  <c r="C261" i="19"/>
  <c r="C260" i="19"/>
  <c r="C259" i="19"/>
  <c r="C258" i="19"/>
  <c r="C257" i="19"/>
  <c r="C256" i="19"/>
  <c r="C249" i="19"/>
  <c r="C248" i="19"/>
  <c r="C247" i="19"/>
  <c r="C246" i="19"/>
  <c r="C245" i="19"/>
  <c r="C244" i="19"/>
  <c r="M249" i="19"/>
  <c r="M248" i="19"/>
  <c r="M247" i="19"/>
  <c r="M246" i="19"/>
  <c r="M245" i="19"/>
  <c r="M244" i="19"/>
  <c r="M236" i="19"/>
  <c r="M235" i="19"/>
  <c r="M234" i="19"/>
  <c r="M233" i="19"/>
  <c r="M232" i="19"/>
  <c r="M231" i="19"/>
  <c r="C236" i="19"/>
  <c r="C235" i="19"/>
  <c r="C234" i="19"/>
  <c r="C233" i="19"/>
  <c r="C232" i="19"/>
  <c r="C231" i="19"/>
  <c r="M211" i="19"/>
  <c r="M210" i="19"/>
  <c r="M209" i="19"/>
  <c r="M208" i="19"/>
  <c r="M207" i="19"/>
  <c r="M206" i="19"/>
  <c r="M224" i="19"/>
  <c r="M223" i="19"/>
  <c r="M222" i="19"/>
  <c r="M221" i="19"/>
  <c r="M220" i="19"/>
  <c r="M219" i="19"/>
  <c r="C224" i="19"/>
  <c r="C223" i="19"/>
  <c r="C222" i="19"/>
  <c r="C221" i="19"/>
  <c r="C220" i="19"/>
  <c r="C219" i="19"/>
  <c r="C211" i="19"/>
  <c r="C210" i="19"/>
  <c r="C209" i="19"/>
  <c r="C208" i="19"/>
  <c r="C207" i="19"/>
  <c r="C206" i="19"/>
  <c r="C199" i="19"/>
  <c r="C198" i="19"/>
  <c r="C197" i="19"/>
  <c r="C196" i="19"/>
  <c r="C195" i="19"/>
  <c r="C194" i="19"/>
  <c r="M199" i="19"/>
  <c r="M198" i="19"/>
  <c r="M197" i="19"/>
  <c r="M196" i="19"/>
  <c r="M195" i="19"/>
  <c r="M194" i="19"/>
  <c r="M186" i="19"/>
  <c r="M185" i="19"/>
  <c r="M184" i="19"/>
  <c r="M183" i="19"/>
  <c r="M182" i="19"/>
  <c r="M181" i="19"/>
  <c r="C186" i="19"/>
  <c r="C185" i="19"/>
  <c r="C184" i="19"/>
  <c r="C183" i="19"/>
  <c r="C182" i="19"/>
  <c r="C181" i="19"/>
  <c r="M174" i="19"/>
  <c r="M173" i="19"/>
  <c r="M172" i="19"/>
  <c r="M171" i="19"/>
  <c r="M170" i="19"/>
  <c r="M169" i="19"/>
  <c r="C174" i="19"/>
  <c r="C173" i="19"/>
  <c r="C172" i="19"/>
  <c r="C171" i="19"/>
  <c r="C170" i="19"/>
  <c r="C169" i="19"/>
  <c r="M161" i="19"/>
  <c r="M160" i="19"/>
  <c r="M159" i="19"/>
  <c r="M158" i="19"/>
  <c r="M157" i="19"/>
  <c r="M156" i="19"/>
  <c r="C161" i="19"/>
  <c r="C160" i="19"/>
  <c r="C159" i="19"/>
  <c r="C158" i="19"/>
  <c r="C157" i="19"/>
  <c r="C156" i="19"/>
  <c r="M149" i="19"/>
  <c r="M148" i="19"/>
  <c r="M147" i="19"/>
  <c r="M146" i="19"/>
  <c r="M145" i="19"/>
  <c r="M144" i="19"/>
  <c r="C149" i="19"/>
  <c r="C148" i="19"/>
  <c r="C147" i="19"/>
  <c r="C146" i="19"/>
  <c r="C145" i="19"/>
  <c r="C144" i="19"/>
  <c r="M136" i="19"/>
  <c r="M135" i="19"/>
  <c r="M134" i="19"/>
  <c r="M133" i="19"/>
  <c r="M132" i="19"/>
  <c r="M131" i="19"/>
  <c r="C136" i="19"/>
  <c r="C135" i="19"/>
  <c r="C134" i="19"/>
  <c r="C133" i="19"/>
  <c r="C132" i="19"/>
  <c r="C131" i="19"/>
  <c r="M124" i="19"/>
  <c r="M123" i="19"/>
  <c r="M122" i="19"/>
  <c r="M121" i="19"/>
  <c r="M120" i="19"/>
  <c r="M119" i="19"/>
  <c r="C124" i="19"/>
  <c r="C123" i="19"/>
  <c r="C122" i="19"/>
  <c r="C121" i="19"/>
  <c r="C120" i="19"/>
  <c r="C119" i="19"/>
  <c r="M111" i="19"/>
  <c r="M110" i="19"/>
  <c r="M109" i="19"/>
  <c r="M108" i="19"/>
  <c r="M107" i="19"/>
  <c r="M106" i="19"/>
  <c r="C111" i="19"/>
  <c r="C110" i="19"/>
  <c r="C109" i="19"/>
  <c r="C108" i="19"/>
  <c r="C107" i="19"/>
  <c r="C106" i="19"/>
  <c r="C99" i="19"/>
  <c r="C98" i="19"/>
  <c r="C97" i="19"/>
  <c r="C96" i="19"/>
  <c r="C95" i="19"/>
  <c r="C94" i="19"/>
  <c r="M99" i="19"/>
  <c r="M98" i="19"/>
  <c r="M97" i="19"/>
  <c r="M96" i="19"/>
  <c r="M95" i="19"/>
  <c r="M94" i="19"/>
  <c r="M86" i="19"/>
  <c r="M85" i="19"/>
  <c r="M84" i="19"/>
  <c r="M83" i="19"/>
  <c r="M82" i="19"/>
  <c r="M81" i="19"/>
  <c r="C86" i="19"/>
  <c r="C85" i="19"/>
  <c r="C84" i="19"/>
  <c r="C83" i="19"/>
  <c r="C82" i="19"/>
  <c r="C81" i="19"/>
  <c r="M74" i="19"/>
  <c r="M73" i="19"/>
  <c r="M72" i="19"/>
  <c r="M71" i="19"/>
  <c r="M70" i="19"/>
  <c r="M69" i="19"/>
  <c r="C74" i="19"/>
  <c r="C73" i="19"/>
  <c r="C72" i="19"/>
  <c r="C71" i="19"/>
  <c r="C70" i="19"/>
  <c r="C69" i="19"/>
  <c r="C61" i="19"/>
  <c r="C60" i="19"/>
  <c r="C59" i="19"/>
  <c r="C58" i="19"/>
  <c r="C57" i="19"/>
  <c r="C56" i="19"/>
  <c r="M61" i="19"/>
  <c r="M60" i="19"/>
  <c r="M59" i="19"/>
  <c r="M58" i="19"/>
  <c r="M57" i="19"/>
  <c r="M56" i="19"/>
  <c r="M49" i="19"/>
  <c r="M48" i="19"/>
  <c r="M47" i="19"/>
  <c r="M46" i="19"/>
  <c r="M45" i="19"/>
  <c r="M44" i="19"/>
  <c r="C49" i="19"/>
  <c r="C48" i="19"/>
  <c r="C47" i="19"/>
  <c r="C46" i="19"/>
  <c r="C45" i="19"/>
  <c r="C44" i="19"/>
  <c r="C36" i="19"/>
  <c r="C35" i="19"/>
  <c r="C34" i="19"/>
  <c r="C33" i="19"/>
  <c r="C32" i="19"/>
  <c r="C31" i="19"/>
  <c r="M36" i="19"/>
  <c r="M35" i="19"/>
  <c r="M34" i="19"/>
  <c r="M33" i="19"/>
  <c r="M32" i="19"/>
  <c r="M31" i="19"/>
  <c r="M24" i="19"/>
  <c r="M23" i="19"/>
  <c r="M22" i="19"/>
  <c r="M21" i="19"/>
  <c r="M20" i="19"/>
  <c r="M19" i="19"/>
  <c r="C24" i="19"/>
  <c r="C23" i="19"/>
  <c r="C22" i="19"/>
  <c r="C21" i="19"/>
  <c r="C20" i="19"/>
  <c r="C19" i="19"/>
  <c r="M11" i="20"/>
  <c r="M10" i="20"/>
  <c r="M9" i="20"/>
  <c r="M8" i="20"/>
  <c r="M7" i="20"/>
  <c r="M6" i="20"/>
  <c r="C11" i="20"/>
  <c r="C10" i="20"/>
  <c r="C9" i="20"/>
  <c r="C8" i="20"/>
  <c r="C7" i="20"/>
  <c r="C6" i="20"/>
  <c r="M11" i="19"/>
  <c r="M10" i="19"/>
  <c r="M9" i="19"/>
  <c r="M8" i="19"/>
  <c r="M7" i="19"/>
  <c r="M6" i="19"/>
  <c r="C11" i="19"/>
  <c r="C10" i="19"/>
  <c r="C9" i="19"/>
  <c r="C8" i="19"/>
  <c r="C7" i="19"/>
  <c r="H53" i="17"/>
  <c r="D49" i="17"/>
  <c r="H33" i="17"/>
  <c r="H30" i="17"/>
  <c r="H26" i="17"/>
  <c r="H62" i="16"/>
  <c r="D52" i="16"/>
  <c r="D50" i="16"/>
  <c r="H47" i="16"/>
  <c r="H42" i="16"/>
  <c r="H41" i="16"/>
  <c r="H35" i="16"/>
  <c r="H30" i="16"/>
  <c r="H26" i="16"/>
  <c r="H58" i="15"/>
  <c r="D56" i="15"/>
  <c r="H48" i="15"/>
  <c r="H46" i="15"/>
  <c r="H42" i="15"/>
  <c r="H28" i="15"/>
  <c r="D52" i="14"/>
  <c r="D42" i="14"/>
  <c r="H63" i="10"/>
  <c r="H60" i="10"/>
  <c r="H59" i="10"/>
  <c r="H57" i="10"/>
  <c r="H55" i="10"/>
  <c r="D44" i="10"/>
  <c r="H36" i="10"/>
  <c r="H32" i="10"/>
  <c r="H28" i="10"/>
  <c r="H64" i="9"/>
  <c r="H63" i="9"/>
  <c r="H59" i="9"/>
  <c r="D56" i="9"/>
  <c r="H55" i="9"/>
  <c r="H50" i="9"/>
  <c r="H49" i="9"/>
  <c r="H48" i="9"/>
  <c r="H46" i="9"/>
  <c r="H29" i="9"/>
  <c r="D61" i="8"/>
  <c r="H52" i="8"/>
  <c r="D49" i="8"/>
  <c r="H48" i="8"/>
  <c r="H45" i="8"/>
  <c r="D29" i="8"/>
  <c r="H28" i="8"/>
  <c r="D64" i="7"/>
  <c r="H52" i="7"/>
  <c r="H53" i="6"/>
  <c r="H37" i="6"/>
  <c r="H63" i="5"/>
  <c r="D61" i="5"/>
  <c r="D60" i="5"/>
  <c r="D49" i="5"/>
  <c r="D46" i="5"/>
  <c r="D44" i="5"/>
  <c r="H39" i="5"/>
  <c r="H34" i="5"/>
  <c r="H33" i="5"/>
  <c r="H25" i="5"/>
  <c r="H23" i="5"/>
  <c r="AG23" i="5"/>
  <c r="AH23" i="5"/>
  <c r="H62" i="4"/>
  <c r="H55" i="4"/>
  <c r="H51" i="4"/>
  <c r="H47" i="4"/>
  <c r="H46" i="4"/>
  <c r="H44" i="4"/>
  <c r="H42" i="4"/>
  <c r="H39" i="4"/>
  <c r="H38" i="4"/>
  <c r="L81" i="19"/>
  <c r="F26" i="2"/>
  <c r="G26" i="2"/>
  <c r="B132" i="19"/>
  <c r="H26" i="2"/>
  <c r="B133" i="19"/>
  <c r="I26" i="2"/>
  <c r="J26" i="2"/>
  <c r="B135" i="19"/>
  <c r="K26" i="2"/>
  <c r="B136" i="19"/>
  <c r="L26" i="2"/>
  <c r="B131" i="20"/>
  <c r="M26" i="2"/>
  <c r="N26" i="2"/>
  <c r="B133" i="20"/>
  <c r="O26" i="2"/>
  <c r="B134" i="20"/>
  <c r="P26" i="2"/>
  <c r="B135" i="20"/>
  <c r="Q26" i="2"/>
  <c r="F27" i="2"/>
  <c r="L131" i="19"/>
  <c r="G27" i="2"/>
  <c r="H27" i="2"/>
  <c r="L133" i="19"/>
  <c r="I27" i="2"/>
  <c r="L134" i="19"/>
  <c r="J27" i="2"/>
  <c r="K27" i="2"/>
  <c r="L27" i="2"/>
  <c r="L131" i="20"/>
  <c r="M27" i="2"/>
  <c r="N27" i="2"/>
  <c r="O27" i="2"/>
  <c r="P27" i="2"/>
  <c r="L135" i="20"/>
  <c r="Q27" i="2"/>
  <c r="F28" i="2"/>
  <c r="B144" i="19"/>
  <c r="G28" i="2"/>
  <c r="B145" i="19"/>
  <c r="H28" i="2"/>
  <c r="B146" i="19"/>
  <c r="I28" i="2"/>
  <c r="B147" i="19"/>
  <c r="J28" i="2"/>
  <c r="B148" i="19"/>
  <c r="K28" i="2"/>
  <c r="L28" i="2"/>
  <c r="B144" i="20"/>
  <c r="M28" i="2"/>
  <c r="N28" i="2"/>
  <c r="B146" i="20"/>
  <c r="O28" i="2"/>
  <c r="P28" i="2"/>
  <c r="B148" i="20"/>
  <c r="Q28" i="2"/>
  <c r="B149" i="20"/>
  <c r="F29" i="2"/>
  <c r="G29" i="2"/>
  <c r="H29" i="2"/>
  <c r="L146" i="19"/>
  <c r="I29" i="2"/>
  <c r="L147" i="19"/>
  <c r="J29" i="2"/>
  <c r="L148" i="19"/>
  <c r="K29" i="2"/>
  <c r="L29" i="2"/>
  <c r="L144" i="20"/>
  <c r="M29" i="2"/>
  <c r="L145" i="20"/>
  <c r="N29" i="2"/>
  <c r="L146" i="20"/>
  <c r="O29" i="2"/>
  <c r="P29" i="2"/>
  <c r="L148" i="20"/>
  <c r="Q29" i="2"/>
  <c r="L149" i="20"/>
  <c r="F30" i="2"/>
  <c r="G30" i="2"/>
  <c r="B157" i="19"/>
  <c r="H30" i="2"/>
  <c r="B158" i="19"/>
  <c r="I30" i="2"/>
  <c r="J30" i="2"/>
  <c r="K30" i="2"/>
  <c r="B161" i="19"/>
  <c r="L30" i="2"/>
  <c r="B156" i="20"/>
  <c r="M30" i="2"/>
  <c r="N30" i="2"/>
  <c r="B158" i="20"/>
  <c r="O30" i="2"/>
  <c r="P30" i="2"/>
  <c r="B160" i="20"/>
  <c r="Q30" i="2"/>
  <c r="B161" i="20"/>
  <c r="F31" i="2"/>
  <c r="L156" i="19"/>
  <c r="G31" i="2"/>
  <c r="L157" i="19"/>
  <c r="H31" i="2"/>
  <c r="L158" i="19"/>
  <c r="I31" i="2"/>
  <c r="L159" i="19"/>
  <c r="J31" i="2"/>
  <c r="K31" i="2"/>
  <c r="L161" i="19"/>
  <c r="L31" i="2"/>
  <c r="M31" i="2"/>
  <c r="L157" i="20"/>
  <c r="N31" i="2"/>
  <c r="O31" i="2"/>
  <c r="L159" i="20"/>
  <c r="P31" i="2"/>
  <c r="L160" i="20"/>
  <c r="Q31" i="2"/>
  <c r="L161" i="20"/>
  <c r="F32" i="2"/>
  <c r="B169" i="19"/>
  <c r="G32" i="2"/>
  <c r="H32" i="2"/>
  <c r="I32" i="2"/>
  <c r="B172" i="19"/>
  <c r="J32" i="2"/>
  <c r="B173" i="19"/>
  <c r="K32" i="2"/>
  <c r="B174" i="19"/>
  <c r="L32" i="2"/>
  <c r="M32" i="2"/>
  <c r="N32" i="2"/>
  <c r="B171" i="20"/>
  <c r="O32" i="2"/>
  <c r="B172" i="20"/>
  <c r="P32" i="2"/>
  <c r="B173" i="20"/>
  <c r="Q32" i="2"/>
  <c r="B174" i="20"/>
  <c r="F33" i="2"/>
  <c r="L169" i="19"/>
  <c r="G33" i="2"/>
  <c r="H33" i="2"/>
  <c r="I33" i="2"/>
  <c r="J33" i="2"/>
  <c r="K33" i="2"/>
  <c r="L174" i="19"/>
  <c r="L33" i="2"/>
  <c r="M33" i="2"/>
  <c r="L170" i="20"/>
  <c r="N33" i="2"/>
  <c r="L171" i="20"/>
  <c r="O33" i="2"/>
  <c r="P33" i="2"/>
  <c r="L173" i="20"/>
  <c r="Q33" i="2"/>
  <c r="F34" i="2"/>
  <c r="B181" i="19"/>
  <c r="G34" i="2"/>
  <c r="H34" i="2"/>
  <c r="B183" i="19"/>
  <c r="I34" i="2"/>
  <c r="B184" i="19"/>
  <c r="J34" i="2"/>
  <c r="B185" i="19"/>
  <c r="K34" i="2"/>
  <c r="B186" i="19"/>
  <c r="L34" i="2"/>
  <c r="B181" i="20"/>
  <c r="M34" i="2"/>
  <c r="B182" i="20"/>
  <c r="N34" i="2"/>
  <c r="B183" i="20"/>
  <c r="O34" i="2"/>
  <c r="P34" i="2"/>
  <c r="B185" i="20"/>
  <c r="Q34" i="2"/>
  <c r="B186" i="20"/>
  <c r="F35" i="2"/>
  <c r="L181" i="19"/>
  <c r="G35" i="2"/>
  <c r="H35" i="2"/>
  <c r="I35" i="2"/>
  <c r="L184" i="19"/>
  <c r="J35" i="2"/>
  <c r="L185" i="19"/>
  <c r="K35" i="2"/>
  <c r="L186" i="19"/>
  <c r="L35" i="2"/>
  <c r="L181" i="20"/>
  <c r="M35" i="2"/>
  <c r="L182" i="20"/>
  <c r="N35" i="2"/>
  <c r="L183" i="20"/>
  <c r="O35" i="2"/>
  <c r="L184" i="20"/>
  <c r="P35" i="2"/>
  <c r="L185" i="20"/>
  <c r="Q35" i="2"/>
  <c r="L186" i="20"/>
  <c r="F36" i="2"/>
  <c r="B194" i="19"/>
  <c r="G36" i="2"/>
  <c r="B195" i="19"/>
  <c r="H36" i="2"/>
  <c r="B196" i="19"/>
  <c r="I36" i="2"/>
  <c r="B197" i="19"/>
  <c r="J36" i="2"/>
  <c r="B198" i="19"/>
  <c r="K36" i="2"/>
  <c r="B199" i="19"/>
  <c r="L36" i="2"/>
  <c r="B194" i="20"/>
  <c r="M36" i="2"/>
  <c r="B195" i="20"/>
  <c r="N36" i="2"/>
  <c r="O36" i="2"/>
  <c r="P36" i="2"/>
  <c r="B198" i="20"/>
  <c r="Q36" i="2"/>
  <c r="B199" i="20"/>
  <c r="F37" i="2"/>
  <c r="G37" i="2"/>
  <c r="L195" i="19"/>
  <c r="H37" i="2"/>
  <c r="L196" i="19"/>
  <c r="I37" i="2"/>
  <c r="L197" i="19"/>
  <c r="J37" i="2"/>
  <c r="L198" i="19"/>
  <c r="K37" i="2"/>
  <c r="L199" i="19"/>
  <c r="L37" i="2"/>
  <c r="L194" i="20"/>
  <c r="M37" i="2"/>
  <c r="L195" i="20"/>
  <c r="N37" i="2"/>
  <c r="L196" i="20"/>
  <c r="O37" i="2"/>
  <c r="L197" i="20"/>
  <c r="P37" i="2"/>
  <c r="L198" i="20"/>
  <c r="Q37" i="2"/>
  <c r="F38" i="2"/>
  <c r="B206" i="19"/>
  <c r="G38" i="2"/>
  <c r="H38" i="2"/>
  <c r="I38" i="2"/>
  <c r="B209" i="19"/>
  <c r="J38" i="2"/>
  <c r="B210" i="19"/>
  <c r="K38" i="2"/>
  <c r="B211" i="19"/>
  <c r="L38" i="2"/>
  <c r="B206" i="20"/>
  <c r="M38" i="2"/>
  <c r="N38" i="2"/>
  <c r="B208" i="20"/>
  <c r="O38" i="2"/>
  <c r="B209" i="20"/>
  <c r="P38" i="2"/>
  <c r="Q38" i="2"/>
  <c r="B211" i="20"/>
  <c r="F39" i="2"/>
  <c r="L206" i="19"/>
  <c r="G39" i="2"/>
  <c r="L207" i="19"/>
  <c r="H39" i="2"/>
  <c r="L208" i="19"/>
  <c r="I39" i="2"/>
  <c r="L209" i="19"/>
  <c r="J39" i="2"/>
  <c r="L210" i="19"/>
  <c r="K39" i="2"/>
  <c r="L39" i="2"/>
  <c r="L206" i="20"/>
  <c r="M39" i="2"/>
  <c r="L207" i="20"/>
  <c r="N39" i="2"/>
  <c r="L208" i="20"/>
  <c r="O39" i="2"/>
  <c r="P39" i="2"/>
  <c r="Q39" i="2"/>
  <c r="L211" i="20"/>
  <c r="F40" i="2"/>
  <c r="B219" i="19"/>
  <c r="G40" i="2"/>
  <c r="B220" i="19"/>
  <c r="H40" i="2"/>
  <c r="B221" i="19"/>
  <c r="I40" i="2"/>
  <c r="B222" i="19"/>
  <c r="J40" i="2"/>
  <c r="B223" i="19"/>
  <c r="K40" i="2"/>
  <c r="B224" i="19"/>
  <c r="L40" i="2"/>
  <c r="B219" i="20"/>
  <c r="M40" i="2"/>
  <c r="B220" i="20"/>
  <c r="N40" i="2"/>
  <c r="B221" i="20"/>
  <c r="O40" i="2"/>
  <c r="B222" i="20"/>
  <c r="P40" i="2"/>
  <c r="B223" i="20"/>
  <c r="Q40" i="2"/>
  <c r="B224" i="20"/>
  <c r="F41" i="2"/>
  <c r="L219" i="19"/>
  <c r="G41" i="2"/>
  <c r="L220" i="19"/>
  <c r="H41" i="2"/>
  <c r="L221" i="19"/>
  <c r="I41" i="2"/>
  <c r="L222" i="19"/>
  <c r="J41" i="2"/>
  <c r="L223" i="19"/>
  <c r="K41" i="2"/>
  <c r="L224" i="19"/>
  <c r="L41" i="2"/>
  <c r="M41" i="2"/>
  <c r="L220" i="20"/>
  <c r="N41" i="2"/>
  <c r="L221" i="20"/>
  <c r="O41" i="2"/>
  <c r="L222" i="20"/>
  <c r="P41" i="2"/>
  <c r="L223" i="20"/>
  <c r="Q41" i="2"/>
  <c r="L224" i="20"/>
  <c r="F42" i="2"/>
  <c r="B231" i="19"/>
  <c r="G42" i="2"/>
  <c r="B232" i="19"/>
  <c r="H42" i="2"/>
  <c r="B233" i="19"/>
  <c r="I42" i="2"/>
  <c r="B234" i="19"/>
  <c r="J42" i="2"/>
  <c r="B235" i="19"/>
  <c r="K42" i="2"/>
  <c r="B236" i="19"/>
  <c r="L42" i="2"/>
  <c r="B231" i="20"/>
  <c r="M42" i="2"/>
  <c r="B232" i="20"/>
  <c r="N42" i="2"/>
  <c r="B233" i="20"/>
  <c r="O42" i="2"/>
  <c r="B234" i="20"/>
  <c r="P42" i="2"/>
  <c r="B235" i="20"/>
  <c r="Q42" i="2"/>
  <c r="F43" i="2"/>
  <c r="L231" i="19"/>
  <c r="G43" i="2"/>
  <c r="L232" i="19"/>
  <c r="H43" i="2"/>
  <c r="L233" i="19"/>
  <c r="I43" i="2"/>
  <c r="L234" i="19"/>
  <c r="J43" i="2"/>
  <c r="L235" i="19"/>
  <c r="K43" i="2"/>
  <c r="L236" i="19"/>
  <c r="L43" i="2"/>
  <c r="M43" i="2"/>
  <c r="L232" i="20"/>
  <c r="N43" i="2"/>
  <c r="O43" i="2"/>
  <c r="L234" i="20"/>
  <c r="P43" i="2"/>
  <c r="L235" i="20"/>
  <c r="Q43" i="2"/>
  <c r="F44" i="2"/>
  <c r="B244" i="19"/>
  <c r="G44" i="2"/>
  <c r="B245" i="19"/>
  <c r="H44" i="2"/>
  <c r="B246" i="19"/>
  <c r="I44" i="2"/>
  <c r="B247" i="19"/>
  <c r="J44" i="2"/>
  <c r="B248" i="19"/>
  <c r="K44" i="2"/>
  <c r="B249" i="19"/>
  <c r="L44" i="2"/>
  <c r="B244" i="20"/>
  <c r="M44" i="2"/>
  <c r="B245" i="20"/>
  <c r="N44" i="2"/>
  <c r="B246" i="20"/>
  <c r="O44" i="2"/>
  <c r="B247" i="20"/>
  <c r="P44" i="2"/>
  <c r="B248" i="20"/>
  <c r="Q44" i="2"/>
  <c r="B249" i="20"/>
  <c r="F45" i="2"/>
  <c r="L244" i="19"/>
  <c r="G45" i="2"/>
  <c r="L245" i="19"/>
  <c r="H45" i="2"/>
  <c r="L246" i="19"/>
  <c r="I45" i="2"/>
  <c r="L247" i="19"/>
  <c r="J45" i="2"/>
  <c r="K45" i="2"/>
  <c r="L249" i="19"/>
  <c r="L45" i="2"/>
  <c r="M45" i="2"/>
  <c r="L245" i="20"/>
  <c r="N45" i="2"/>
  <c r="L246" i="20"/>
  <c r="O45" i="2"/>
  <c r="L247" i="20"/>
  <c r="P45" i="2"/>
  <c r="L248" i="20"/>
  <c r="Q45" i="2"/>
  <c r="F46" i="2"/>
  <c r="B256" i="19"/>
  <c r="G46" i="2"/>
  <c r="B257" i="19"/>
  <c r="H46" i="2"/>
  <c r="B258" i="19"/>
  <c r="I46" i="2"/>
  <c r="B259" i="19"/>
  <c r="J46" i="2"/>
  <c r="B260" i="19"/>
  <c r="K46" i="2"/>
  <c r="B261" i="19"/>
  <c r="L46" i="2"/>
  <c r="M46" i="2"/>
  <c r="B257" i="20"/>
  <c r="N46" i="2"/>
  <c r="B258" i="20"/>
  <c r="O46" i="2"/>
  <c r="B259" i="20"/>
  <c r="P46" i="2"/>
  <c r="B260" i="20"/>
  <c r="Q46" i="2"/>
  <c r="B261" i="20"/>
  <c r="F47" i="2"/>
  <c r="L256" i="19"/>
  <c r="G47" i="2"/>
  <c r="L257" i="19"/>
  <c r="H47" i="2"/>
  <c r="L258" i="19"/>
  <c r="I47" i="2"/>
  <c r="L259" i="19"/>
  <c r="J47" i="2"/>
  <c r="L260" i="19"/>
  <c r="K47" i="2"/>
  <c r="L261" i="19"/>
  <c r="L47" i="2"/>
  <c r="L256" i="20"/>
  <c r="M47" i="2"/>
  <c r="L257" i="20"/>
  <c r="N47" i="2"/>
  <c r="L258" i="20"/>
  <c r="O47" i="2"/>
  <c r="L259" i="20"/>
  <c r="P47" i="2"/>
  <c r="L260" i="20"/>
  <c r="Q47" i="2"/>
  <c r="L261" i="20"/>
  <c r="F48" i="2"/>
  <c r="B269" i="19"/>
  <c r="G48" i="2"/>
  <c r="B270" i="19"/>
  <c r="H48" i="2"/>
  <c r="B271" i="19"/>
  <c r="I48" i="2"/>
  <c r="J48" i="2"/>
  <c r="B273" i="19"/>
  <c r="K48" i="2"/>
  <c r="B274" i="19"/>
  <c r="L48" i="2"/>
  <c r="B269" i="20"/>
  <c r="M48" i="2"/>
  <c r="B270" i="20"/>
  <c r="N48" i="2"/>
  <c r="B271" i="20"/>
  <c r="O48" i="2"/>
  <c r="B272" i="20"/>
  <c r="P48" i="2"/>
  <c r="B273" i="20"/>
  <c r="Q48" i="2"/>
  <c r="B274" i="20"/>
  <c r="F49" i="2"/>
  <c r="L269" i="19"/>
  <c r="G49" i="2"/>
  <c r="L270" i="19"/>
  <c r="H49" i="2"/>
  <c r="L271" i="19"/>
  <c r="I49" i="2"/>
  <c r="L272" i="19"/>
  <c r="J49" i="2"/>
  <c r="L273" i="19"/>
  <c r="K49" i="2"/>
  <c r="L274" i="19"/>
  <c r="L49" i="2"/>
  <c r="L269" i="20"/>
  <c r="M49" i="2"/>
  <c r="L270" i="20"/>
  <c r="N49" i="2"/>
  <c r="L271" i="20"/>
  <c r="O49" i="2"/>
  <c r="L272" i="20"/>
  <c r="P49" i="2"/>
  <c r="L273" i="20"/>
  <c r="Q49" i="2"/>
  <c r="L274" i="20"/>
  <c r="F50" i="2"/>
  <c r="B281" i="19"/>
  <c r="G50" i="2"/>
  <c r="B282" i="19"/>
  <c r="H50" i="2"/>
  <c r="B283" i="19"/>
  <c r="I50" i="2"/>
  <c r="B284" i="19"/>
  <c r="J50" i="2"/>
  <c r="B285" i="19"/>
  <c r="K50" i="2"/>
  <c r="B286" i="19"/>
  <c r="L50" i="2"/>
  <c r="B281" i="20"/>
  <c r="M50" i="2"/>
  <c r="N50" i="2"/>
  <c r="B283" i="20"/>
  <c r="O50" i="2"/>
  <c r="B284" i="20"/>
  <c r="P50" i="2"/>
  <c r="B285" i="20"/>
  <c r="Q50" i="2"/>
  <c r="B286" i="20"/>
  <c r="F51" i="2"/>
  <c r="L281" i="19"/>
  <c r="G51" i="2"/>
  <c r="L282" i="19"/>
  <c r="H51" i="2"/>
  <c r="I51" i="2"/>
  <c r="L284" i="19"/>
  <c r="J51" i="2"/>
  <c r="L285" i="19"/>
  <c r="K51" i="2"/>
  <c r="L286" i="19"/>
  <c r="L51" i="2"/>
  <c r="M51" i="2"/>
  <c r="L282" i="20"/>
  <c r="N51" i="2"/>
  <c r="L283" i="20"/>
  <c r="O51" i="2"/>
  <c r="L284" i="20"/>
  <c r="P51" i="2"/>
  <c r="L285" i="20"/>
  <c r="Q51" i="2"/>
  <c r="L286" i="20"/>
  <c r="F52" i="2"/>
  <c r="B294" i="19"/>
  <c r="G52" i="2"/>
  <c r="B295" i="19"/>
  <c r="H52" i="2"/>
  <c r="I52" i="2"/>
  <c r="B297" i="19"/>
  <c r="J52" i="2"/>
  <c r="B298" i="19"/>
  <c r="K52" i="2"/>
  <c r="B299" i="19"/>
  <c r="L52" i="2"/>
  <c r="B294" i="20"/>
  <c r="M52" i="2"/>
  <c r="B295" i="20"/>
  <c r="N52" i="2"/>
  <c r="B296" i="20"/>
  <c r="O52" i="2"/>
  <c r="B297" i="20"/>
  <c r="P52" i="2"/>
  <c r="B298" i="20"/>
  <c r="Q52" i="2"/>
  <c r="B299" i="20"/>
  <c r="F53" i="2"/>
  <c r="L294" i="19"/>
  <c r="G53" i="2"/>
  <c r="L295" i="19"/>
  <c r="H53" i="2"/>
  <c r="L296" i="19"/>
  <c r="I53" i="2"/>
  <c r="L297" i="19"/>
  <c r="J53" i="2"/>
  <c r="L298" i="19"/>
  <c r="K53" i="2"/>
  <c r="L299" i="19"/>
  <c r="L53" i="2"/>
  <c r="L294" i="20"/>
  <c r="M53" i="2"/>
  <c r="L295" i="20"/>
  <c r="N53" i="2"/>
  <c r="L296" i="20"/>
  <c r="O53" i="2"/>
  <c r="L297" i="20"/>
  <c r="P53" i="2"/>
  <c r="L298" i="20"/>
  <c r="Q53" i="2"/>
  <c r="L299" i="20"/>
  <c r="F54" i="2"/>
  <c r="B306" i="19"/>
  <c r="G54" i="2"/>
  <c r="B307" i="19"/>
  <c r="H54" i="2"/>
  <c r="B308" i="19"/>
  <c r="I54" i="2"/>
  <c r="B309" i="19"/>
  <c r="J54" i="2"/>
  <c r="B310" i="19"/>
  <c r="K54" i="2"/>
  <c r="B311" i="19"/>
  <c r="L54" i="2"/>
  <c r="B306" i="20"/>
  <c r="M54" i="2"/>
  <c r="B307" i="20"/>
  <c r="N54" i="2"/>
  <c r="O54" i="2"/>
  <c r="B309" i="20"/>
  <c r="P54" i="2"/>
  <c r="B310" i="20"/>
  <c r="Q54" i="2"/>
  <c r="B311" i="20"/>
  <c r="F55" i="2"/>
  <c r="L306" i="19"/>
  <c r="G55" i="2"/>
  <c r="L307" i="19"/>
  <c r="H55" i="2"/>
  <c r="L308" i="19"/>
  <c r="I55" i="2"/>
  <c r="L309" i="19"/>
  <c r="J55" i="2"/>
  <c r="L310" i="19"/>
  <c r="K55" i="2"/>
  <c r="L311" i="19"/>
  <c r="L55" i="2"/>
  <c r="L306" i="20"/>
  <c r="M55" i="2"/>
  <c r="L307" i="20"/>
  <c r="N55" i="2"/>
  <c r="L308" i="20"/>
  <c r="O55" i="2"/>
  <c r="L309" i="20"/>
  <c r="P55" i="2"/>
  <c r="L310" i="20"/>
  <c r="Q55" i="2"/>
  <c r="L311" i="20"/>
  <c r="F56" i="2"/>
  <c r="B319" i="19"/>
  <c r="G56" i="2"/>
  <c r="B320" i="19"/>
  <c r="H56" i="2"/>
  <c r="B321" i="19"/>
  <c r="I56" i="2"/>
  <c r="B322" i="19"/>
  <c r="J56" i="2"/>
  <c r="B323" i="19"/>
  <c r="K56" i="2"/>
  <c r="B324" i="19"/>
  <c r="L56" i="2"/>
  <c r="M56" i="2"/>
  <c r="B320" i="20"/>
  <c r="N56" i="2"/>
  <c r="B321" i="20"/>
  <c r="O56" i="2"/>
  <c r="B322" i="20"/>
  <c r="P56" i="2"/>
  <c r="B323" i="20"/>
  <c r="Q56" i="2"/>
  <c r="B324" i="20"/>
  <c r="F57" i="2"/>
  <c r="L319" i="19"/>
  <c r="G57" i="2"/>
  <c r="L320" i="19"/>
  <c r="H57" i="2"/>
  <c r="L321" i="19"/>
  <c r="I57" i="2"/>
  <c r="L322" i="19"/>
  <c r="J57" i="2"/>
  <c r="L323" i="19"/>
  <c r="K57" i="2"/>
  <c r="L324" i="19"/>
  <c r="L57" i="2"/>
  <c r="L319" i="20"/>
  <c r="M57" i="2"/>
  <c r="L320" i="20"/>
  <c r="N57" i="2"/>
  <c r="L321" i="20"/>
  <c r="O57" i="2"/>
  <c r="L322" i="20"/>
  <c r="P57" i="2"/>
  <c r="L323" i="20"/>
  <c r="Q57" i="2"/>
  <c r="L324" i="20"/>
  <c r="F58" i="2"/>
  <c r="B331" i="19"/>
  <c r="G58" i="2"/>
  <c r="B332" i="19"/>
  <c r="H58" i="2"/>
  <c r="B333" i="19"/>
  <c r="I58" i="2"/>
  <c r="B334" i="19"/>
  <c r="J58" i="2"/>
  <c r="B335" i="19"/>
  <c r="K58" i="2"/>
  <c r="B336" i="19"/>
  <c r="L58" i="2"/>
  <c r="B331" i="20"/>
  <c r="M58" i="2"/>
  <c r="B332" i="20"/>
  <c r="N58" i="2"/>
  <c r="B333" i="20"/>
  <c r="O58" i="2"/>
  <c r="B334" i="20"/>
  <c r="P58" i="2"/>
  <c r="B335" i="20"/>
  <c r="Q58" i="2"/>
  <c r="B336" i="20"/>
  <c r="F59" i="2"/>
  <c r="L331" i="19"/>
  <c r="G59" i="2"/>
  <c r="L332" i="19"/>
  <c r="H59" i="2"/>
  <c r="L333" i="19"/>
  <c r="I59" i="2"/>
  <c r="L334" i="19"/>
  <c r="J59" i="2"/>
  <c r="L335" i="19"/>
  <c r="K59" i="2"/>
  <c r="L336" i="19"/>
  <c r="L59" i="2"/>
  <c r="L331" i="20"/>
  <c r="M59" i="2"/>
  <c r="L332" i="20"/>
  <c r="N59" i="2"/>
  <c r="L333" i="20"/>
  <c r="O59" i="2"/>
  <c r="L334" i="20"/>
  <c r="P59" i="2"/>
  <c r="L335" i="20"/>
  <c r="Q59" i="2"/>
  <c r="L336" i="20"/>
  <c r="F60" i="2"/>
  <c r="B344" i="19"/>
  <c r="G60" i="2"/>
  <c r="B345" i="19"/>
  <c r="H60" i="2"/>
  <c r="B346" i="19"/>
  <c r="I60" i="2"/>
  <c r="B347" i="19"/>
  <c r="J60" i="2"/>
  <c r="B348" i="19"/>
  <c r="K60" i="2"/>
  <c r="B349" i="19"/>
  <c r="L60" i="2"/>
  <c r="B344" i="20"/>
  <c r="M60" i="2"/>
  <c r="B345" i="20"/>
  <c r="N60" i="2"/>
  <c r="B346" i="20"/>
  <c r="O60" i="2"/>
  <c r="B347" i="20"/>
  <c r="P60" i="2"/>
  <c r="B348" i="20"/>
  <c r="Q60" i="2"/>
  <c r="B349" i="20"/>
  <c r="F61" i="2"/>
  <c r="G61" i="2"/>
  <c r="L345" i="19"/>
  <c r="H61" i="2"/>
  <c r="L346" i="19"/>
  <c r="I61" i="2"/>
  <c r="L347" i="19"/>
  <c r="J61" i="2"/>
  <c r="L348" i="19"/>
  <c r="K61" i="2"/>
  <c r="L61" i="2"/>
  <c r="L344" i="20"/>
  <c r="M61" i="2"/>
  <c r="L345" i="20"/>
  <c r="N61" i="2"/>
  <c r="L346" i="20"/>
  <c r="O61" i="2"/>
  <c r="L347" i="20"/>
  <c r="P61" i="2"/>
  <c r="L348" i="20"/>
  <c r="Q61" i="2"/>
  <c r="L349" i="20"/>
  <c r="F62" i="2"/>
  <c r="B356" i="19"/>
  <c r="G62" i="2"/>
  <c r="B357" i="19"/>
  <c r="H62" i="2"/>
  <c r="B358" i="19"/>
  <c r="I62" i="2"/>
  <c r="J62" i="2"/>
  <c r="B360" i="19"/>
  <c r="K62" i="2"/>
  <c r="B361" i="19"/>
  <c r="L62" i="2"/>
  <c r="B356" i="20"/>
  <c r="M62" i="2"/>
  <c r="B357" i="20"/>
  <c r="N62" i="2"/>
  <c r="B358" i="20"/>
  <c r="O62" i="2"/>
  <c r="B359" i="20"/>
  <c r="P62" i="2"/>
  <c r="B360" i="20"/>
  <c r="Q62" i="2"/>
  <c r="B361" i="20"/>
  <c r="F63" i="2"/>
  <c r="L356" i="19"/>
  <c r="G63" i="2"/>
  <c r="L357" i="19"/>
  <c r="H63" i="2"/>
  <c r="L358" i="19"/>
  <c r="I63" i="2"/>
  <c r="L359" i="19"/>
  <c r="J63" i="2"/>
  <c r="L360" i="19"/>
  <c r="K63" i="2"/>
  <c r="L361" i="19"/>
  <c r="L63" i="2"/>
  <c r="L356" i="20"/>
  <c r="M63" i="2"/>
  <c r="L357" i="20"/>
  <c r="N63" i="2"/>
  <c r="L358" i="20"/>
  <c r="O63" i="2"/>
  <c r="L359" i="20"/>
  <c r="P63" i="2"/>
  <c r="L360" i="20"/>
  <c r="Q63" i="2"/>
  <c r="F64" i="2"/>
  <c r="B369" i="19"/>
  <c r="G64" i="2"/>
  <c r="H64" i="2"/>
  <c r="B371" i="19"/>
  <c r="I64" i="2"/>
  <c r="B372" i="19"/>
  <c r="J64" i="2"/>
  <c r="B373" i="19"/>
  <c r="K64" i="2"/>
  <c r="B374" i="19"/>
  <c r="L64" i="2"/>
  <c r="B369" i="20"/>
  <c r="M64" i="2"/>
  <c r="B370" i="20"/>
  <c r="N64" i="2"/>
  <c r="B371" i="20"/>
  <c r="O64" i="2"/>
  <c r="B372" i="20"/>
  <c r="P64" i="2"/>
  <c r="B373" i="20"/>
  <c r="Q64" i="2"/>
  <c r="B374" i="20"/>
  <c r="F65" i="2"/>
  <c r="G65" i="2"/>
  <c r="L370" i="19"/>
  <c r="H65" i="2"/>
  <c r="L371" i="19"/>
  <c r="I65" i="2"/>
  <c r="L372" i="19"/>
  <c r="J65" i="2"/>
  <c r="L373" i="19"/>
  <c r="K65" i="2"/>
  <c r="L374" i="19"/>
  <c r="L65" i="2"/>
  <c r="L369" i="20"/>
  <c r="M65" i="2"/>
  <c r="L370" i="20"/>
  <c r="N65" i="2"/>
  <c r="L371" i="20"/>
  <c r="O65" i="2"/>
  <c r="L372" i="20"/>
  <c r="P65" i="2"/>
  <c r="L373" i="20"/>
  <c r="Q65" i="2"/>
  <c r="L374" i="20"/>
  <c r="B11" i="19"/>
  <c r="L10" i="20"/>
  <c r="B21" i="19"/>
  <c r="B21" i="20"/>
  <c r="B23" i="20"/>
  <c r="L23" i="19"/>
  <c r="L33" i="19"/>
  <c r="B48" i="19"/>
  <c r="L46" i="19"/>
  <c r="B56" i="20"/>
  <c r="L60" i="19"/>
  <c r="L60" i="20"/>
  <c r="B69" i="20"/>
  <c r="L71" i="19"/>
  <c r="B83" i="19"/>
  <c r="B85" i="19"/>
  <c r="B83" i="20"/>
  <c r="B85" i="20"/>
  <c r="L83" i="19"/>
  <c r="B106" i="20"/>
  <c r="B108" i="20"/>
  <c r="L119" i="20"/>
  <c r="L121" i="20"/>
  <c r="L173" i="19"/>
  <c r="B210" i="20"/>
  <c r="B22" i="19"/>
  <c r="B6" i="19"/>
  <c r="L7" i="20"/>
  <c r="L11" i="20"/>
  <c r="B24" i="19"/>
  <c r="L22" i="19"/>
  <c r="L24" i="19"/>
  <c r="L36" i="19"/>
  <c r="L45" i="19"/>
  <c r="L49" i="19"/>
  <c r="B57" i="20"/>
  <c r="B59" i="20"/>
  <c r="L57" i="19"/>
  <c r="L59" i="19"/>
  <c r="L61" i="19"/>
  <c r="L57" i="20"/>
  <c r="L59" i="20"/>
  <c r="L61" i="20"/>
  <c r="L70" i="19"/>
  <c r="L72" i="19"/>
  <c r="L74" i="19"/>
  <c r="L84" i="19"/>
  <c r="B99" i="19"/>
  <c r="B99" i="20"/>
  <c r="L95" i="19"/>
  <c r="L97" i="19"/>
  <c r="B120" i="19"/>
  <c r="B134" i="19"/>
  <c r="B147" i="20"/>
  <c r="A7" i="20"/>
  <c r="A8" i="20"/>
  <c r="A9" i="20"/>
  <c r="A10" i="20"/>
  <c r="A11" i="20"/>
  <c r="K370" i="20"/>
  <c r="K371" i="20"/>
  <c r="K372" i="20"/>
  <c r="K373" i="20"/>
  <c r="K374" i="20"/>
  <c r="A370" i="20"/>
  <c r="A371" i="20"/>
  <c r="A372" i="20"/>
  <c r="A373" i="20"/>
  <c r="A374" i="20"/>
  <c r="B366" i="20"/>
  <c r="L365" i="20"/>
  <c r="B365" i="20"/>
  <c r="K357" i="20"/>
  <c r="K358" i="20"/>
  <c r="K359" i="20"/>
  <c r="K360" i="20"/>
  <c r="K361" i="20"/>
  <c r="A357" i="20"/>
  <c r="A358" i="20"/>
  <c r="A359" i="20"/>
  <c r="A360" i="20"/>
  <c r="A361" i="20"/>
  <c r="L352" i="20"/>
  <c r="B352" i="20"/>
  <c r="K345" i="20"/>
  <c r="K346" i="20"/>
  <c r="K347" i="20"/>
  <c r="K348" i="20"/>
  <c r="K349" i="20"/>
  <c r="A345" i="20"/>
  <c r="A346" i="20"/>
  <c r="A347" i="20"/>
  <c r="A348" i="20"/>
  <c r="A349" i="20"/>
  <c r="B341" i="20"/>
  <c r="L340" i="20"/>
  <c r="B340" i="20"/>
  <c r="K332" i="20"/>
  <c r="K333" i="20"/>
  <c r="K334" i="20"/>
  <c r="K335" i="20"/>
  <c r="K336" i="20"/>
  <c r="A332" i="20"/>
  <c r="A333" i="20"/>
  <c r="A334" i="20"/>
  <c r="A335" i="20"/>
  <c r="A336" i="20"/>
  <c r="L328" i="20"/>
  <c r="L327" i="20"/>
  <c r="B327" i="20"/>
  <c r="K320" i="20"/>
  <c r="K321" i="20"/>
  <c r="K322" i="20"/>
  <c r="K323" i="20"/>
  <c r="K324" i="20"/>
  <c r="A320" i="20"/>
  <c r="A321" i="20"/>
  <c r="A322" i="20"/>
  <c r="A323" i="20"/>
  <c r="A324" i="20"/>
  <c r="L316" i="20"/>
  <c r="B316" i="20"/>
  <c r="L315" i="20"/>
  <c r="B315" i="20"/>
  <c r="K307" i="20"/>
  <c r="K308" i="20"/>
  <c r="K309" i="20"/>
  <c r="K310" i="20"/>
  <c r="K311" i="20"/>
  <c r="A307" i="20"/>
  <c r="A308" i="20"/>
  <c r="A309" i="20"/>
  <c r="A310" i="20"/>
  <c r="A311" i="20"/>
  <c r="L303" i="20"/>
  <c r="B303" i="20"/>
  <c r="L302" i="20"/>
  <c r="B302" i="20"/>
  <c r="K295" i="20"/>
  <c r="K296" i="20"/>
  <c r="K297" i="20"/>
  <c r="K298" i="20"/>
  <c r="K299" i="20"/>
  <c r="A295" i="20"/>
  <c r="A296" i="20"/>
  <c r="A297" i="20"/>
  <c r="A298" i="20"/>
  <c r="A299" i="20"/>
  <c r="L290" i="20"/>
  <c r="B290" i="20"/>
  <c r="K282" i="20"/>
  <c r="K283" i="20"/>
  <c r="K284" i="20"/>
  <c r="K285" i="20"/>
  <c r="K286" i="20"/>
  <c r="A282" i="20"/>
  <c r="A283" i="20"/>
  <c r="A284" i="20"/>
  <c r="A285" i="20"/>
  <c r="A286" i="20"/>
  <c r="L278" i="20"/>
  <c r="L277" i="20"/>
  <c r="B277" i="20"/>
  <c r="K270" i="20"/>
  <c r="K271" i="20"/>
  <c r="K272" i="20"/>
  <c r="K273" i="20"/>
  <c r="K274" i="20"/>
  <c r="A270" i="20"/>
  <c r="A271" i="20"/>
  <c r="A272" i="20"/>
  <c r="A273" i="20"/>
  <c r="A274" i="20"/>
  <c r="B266" i="20"/>
  <c r="L265" i="20"/>
  <c r="B265" i="20"/>
  <c r="K257" i="20"/>
  <c r="K258" i="20"/>
  <c r="K259" i="20"/>
  <c r="K260" i="20"/>
  <c r="K261" i="20"/>
  <c r="A257" i="20"/>
  <c r="A258" i="20"/>
  <c r="A259" i="20"/>
  <c r="A260" i="20"/>
  <c r="A261" i="20"/>
  <c r="L253" i="20"/>
  <c r="L252" i="20"/>
  <c r="B252" i="20"/>
  <c r="K245" i="20"/>
  <c r="K246" i="20"/>
  <c r="K247" i="20"/>
  <c r="K248" i="20"/>
  <c r="K249" i="20"/>
  <c r="A245" i="20"/>
  <c r="A246" i="20"/>
  <c r="A247" i="20"/>
  <c r="A248" i="20"/>
  <c r="A249" i="20"/>
  <c r="L240" i="20"/>
  <c r="B240" i="20"/>
  <c r="K232" i="20"/>
  <c r="K233" i="20"/>
  <c r="K234" i="20"/>
  <c r="K235" i="20"/>
  <c r="K236" i="20"/>
  <c r="A232" i="20"/>
  <c r="A233" i="20"/>
  <c r="A234" i="20"/>
  <c r="A235" i="20"/>
  <c r="A236" i="20"/>
  <c r="L228" i="20"/>
  <c r="L227" i="20"/>
  <c r="B227" i="20"/>
  <c r="K220" i="20"/>
  <c r="K221" i="20"/>
  <c r="K222" i="20"/>
  <c r="K223" i="20"/>
  <c r="K224" i="20"/>
  <c r="A220" i="20"/>
  <c r="A221" i="20"/>
  <c r="A222" i="20"/>
  <c r="A223" i="20"/>
  <c r="A224" i="20"/>
  <c r="B216" i="20"/>
  <c r="L215" i="20"/>
  <c r="B215" i="20"/>
  <c r="K207" i="20"/>
  <c r="K208" i="20"/>
  <c r="K209" i="20"/>
  <c r="K210" i="20"/>
  <c r="K211" i="20"/>
  <c r="A207" i="20"/>
  <c r="A208" i="20"/>
  <c r="A209" i="20"/>
  <c r="A210" i="20"/>
  <c r="A211" i="20"/>
  <c r="L203" i="20"/>
  <c r="B203" i="20"/>
  <c r="L202" i="20"/>
  <c r="B202" i="20"/>
  <c r="K195" i="20"/>
  <c r="K196" i="20"/>
  <c r="K197" i="20"/>
  <c r="K198" i="20"/>
  <c r="K199" i="20"/>
  <c r="A195" i="20"/>
  <c r="A196" i="20"/>
  <c r="A197" i="20"/>
  <c r="A198" i="20"/>
  <c r="A199" i="20"/>
  <c r="L190" i="20"/>
  <c r="B190" i="20"/>
  <c r="K182" i="20"/>
  <c r="K183" i="20"/>
  <c r="K184" i="20"/>
  <c r="K185" i="20"/>
  <c r="K186" i="20"/>
  <c r="A182" i="20"/>
  <c r="A183" i="20"/>
  <c r="A184" i="20"/>
  <c r="A185" i="20"/>
  <c r="A186" i="20"/>
  <c r="L178" i="20"/>
  <c r="L177" i="20"/>
  <c r="B177" i="20"/>
  <c r="K170" i="20"/>
  <c r="K171" i="20"/>
  <c r="K172" i="20"/>
  <c r="K173" i="20"/>
  <c r="K174" i="20"/>
  <c r="A170" i="20"/>
  <c r="A171" i="20"/>
  <c r="A172" i="20"/>
  <c r="A173" i="20"/>
  <c r="A174" i="20"/>
  <c r="B166" i="20"/>
  <c r="L165" i="20"/>
  <c r="B165" i="20"/>
  <c r="K157" i="20"/>
  <c r="K158" i="20"/>
  <c r="K159" i="20"/>
  <c r="K160" i="20"/>
  <c r="K161" i="20"/>
  <c r="A157" i="20"/>
  <c r="A158" i="20"/>
  <c r="A159" i="20"/>
  <c r="A160" i="20"/>
  <c r="A161" i="20"/>
  <c r="L153" i="20"/>
  <c r="L152" i="20"/>
  <c r="B152" i="20"/>
  <c r="K145" i="20"/>
  <c r="K146" i="20"/>
  <c r="K147" i="20"/>
  <c r="K148" i="20"/>
  <c r="K149" i="20"/>
  <c r="A145" i="20"/>
  <c r="A146" i="20"/>
  <c r="A147" i="20"/>
  <c r="A148" i="20"/>
  <c r="A149" i="20"/>
  <c r="L140" i="20"/>
  <c r="B140" i="20"/>
  <c r="K132" i="20"/>
  <c r="K133" i="20"/>
  <c r="K134" i="20"/>
  <c r="K135" i="20"/>
  <c r="K136" i="20"/>
  <c r="A132" i="20"/>
  <c r="A133" i="20"/>
  <c r="A134" i="20"/>
  <c r="A135" i="20"/>
  <c r="A136" i="20"/>
  <c r="L128" i="20"/>
  <c r="L127" i="20"/>
  <c r="B127" i="20"/>
  <c r="K120" i="20"/>
  <c r="K121" i="20"/>
  <c r="K122" i="20"/>
  <c r="K123" i="20"/>
  <c r="K124" i="20"/>
  <c r="A120" i="20"/>
  <c r="A121" i="20"/>
  <c r="A122" i="20"/>
  <c r="A123" i="20"/>
  <c r="A124" i="20"/>
  <c r="L116" i="20"/>
  <c r="B116" i="20"/>
  <c r="L115" i="20"/>
  <c r="B115" i="20"/>
  <c r="K107" i="20"/>
  <c r="K108" i="20"/>
  <c r="K109" i="20"/>
  <c r="K110" i="20"/>
  <c r="K111" i="20"/>
  <c r="A107" i="20"/>
  <c r="A108" i="20"/>
  <c r="A109" i="20"/>
  <c r="A110" i="20"/>
  <c r="A111" i="20"/>
  <c r="L103" i="20"/>
  <c r="L102" i="20"/>
  <c r="B102" i="20"/>
  <c r="K95" i="20"/>
  <c r="K96" i="20"/>
  <c r="K97" i="20"/>
  <c r="K98" i="20"/>
  <c r="K99" i="20"/>
  <c r="A95" i="20"/>
  <c r="A96" i="20"/>
  <c r="A97" i="20"/>
  <c r="A98" i="20"/>
  <c r="A99" i="20"/>
  <c r="B91" i="20"/>
  <c r="L90" i="20"/>
  <c r="B90" i="20"/>
  <c r="K82" i="20"/>
  <c r="K83" i="20"/>
  <c r="K84" i="20"/>
  <c r="K85" i="20"/>
  <c r="K86" i="20"/>
  <c r="A82" i="20"/>
  <c r="A83" i="20"/>
  <c r="A84" i="20"/>
  <c r="A85" i="20"/>
  <c r="A86" i="20"/>
  <c r="L78" i="20"/>
  <c r="L77" i="20"/>
  <c r="B77" i="20"/>
  <c r="K70" i="20"/>
  <c r="K71" i="20"/>
  <c r="K72" i="20"/>
  <c r="K73" i="20"/>
  <c r="K74" i="20"/>
  <c r="A70" i="20"/>
  <c r="A71" i="20"/>
  <c r="A72" i="20"/>
  <c r="A73" i="20"/>
  <c r="A74" i="20"/>
  <c r="B66" i="20"/>
  <c r="L65" i="20"/>
  <c r="B65" i="20"/>
  <c r="K57" i="20"/>
  <c r="K58" i="20"/>
  <c r="K59" i="20"/>
  <c r="K60" i="20"/>
  <c r="K61" i="20"/>
  <c r="A57" i="20"/>
  <c r="A58" i="20"/>
  <c r="A59" i="20"/>
  <c r="A60" i="20"/>
  <c r="A61" i="20"/>
  <c r="L53" i="20"/>
  <c r="L52" i="20"/>
  <c r="B52" i="20"/>
  <c r="K45" i="20"/>
  <c r="K46" i="20"/>
  <c r="K47" i="20"/>
  <c r="K48" i="20"/>
  <c r="K49" i="20"/>
  <c r="A45" i="20"/>
  <c r="A46" i="20"/>
  <c r="A47" i="20"/>
  <c r="A48" i="20"/>
  <c r="A49" i="20"/>
  <c r="B41" i="20"/>
  <c r="L40" i="20"/>
  <c r="B40" i="20"/>
  <c r="K32" i="20"/>
  <c r="K33" i="20"/>
  <c r="K34" i="20"/>
  <c r="K35" i="20"/>
  <c r="K36" i="20"/>
  <c r="A32" i="20"/>
  <c r="A33" i="20"/>
  <c r="A34" i="20"/>
  <c r="A35" i="20"/>
  <c r="A36" i="20"/>
  <c r="L28" i="20"/>
  <c r="B28" i="20"/>
  <c r="L27" i="20"/>
  <c r="B27" i="20"/>
  <c r="K20" i="20"/>
  <c r="K21" i="20"/>
  <c r="K22" i="20"/>
  <c r="K23" i="20"/>
  <c r="K24" i="20"/>
  <c r="A20" i="20"/>
  <c r="A21" i="20"/>
  <c r="A22" i="20"/>
  <c r="A23" i="20"/>
  <c r="A24" i="20"/>
  <c r="B16" i="20"/>
  <c r="L15" i="20"/>
  <c r="B15" i="20"/>
  <c r="K7" i="20"/>
  <c r="K8" i="20"/>
  <c r="K9" i="20"/>
  <c r="K10" i="20"/>
  <c r="K11" i="20"/>
  <c r="L3" i="20"/>
  <c r="B3" i="20"/>
  <c r="L2" i="20"/>
  <c r="B2" i="20"/>
  <c r="B366" i="19"/>
  <c r="L353" i="19"/>
  <c r="L352" i="19"/>
  <c r="B341" i="19"/>
  <c r="L328" i="19"/>
  <c r="L316" i="19"/>
  <c r="B316" i="19"/>
  <c r="L303" i="19"/>
  <c r="L291" i="19"/>
  <c r="L278" i="19"/>
  <c r="L266" i="19"/>
  <c r="B266" i="19"/>
  <c r="L253" i="19"/>
  <c r="L241" i="19"/>
  <c r="L228" i="19"/>
  <c r="B216" i="19"/>
  <c r="L203" i="19"/>
  <c r="L227" i="19"/>
  <c r="L240" i="19"/>
  <c r="B240" i="19"/>
  <c r="B252" i="19"/>
  <c r="L252" i="19"/>
  <c r="B265" i="19"/>
  <c r="L265" i="19"/>
  <c r="L277" i="19"/>
  <c r="B277" i="19"/>
  <c r="L290" i="19"/>
  <c r="B290" i="19"/>
  <c r="B302" i="19"/>
  <c r="L302" i="19"/>
  <c r="L315" i="19"/>
  <c r="B315" i="19"/>
  <c r="L327" i="19"/>
  <c r="B327" i="19"/>
  <c r="B340" i="19"/>
  <c r="L340" i="19"/>
  <c r="B352" i="19"/>
  <c r="B365" i="19"/>
  <c r="L365" i="19"/>
  <c r="L215" i="19"/>
  <c r="B215" i="19"/>
  <c r="L202" i="19"/>
  <c r="B202" i="19"/>
  <c r="B227" i="19"/>
  <c r="C6" i="19"/>
  <c r="K370" i="19"/>
  <c r="K371" i="19"/>
  <c r="K372" i="19"/>
  <c r="K373" i="19"/>
  <c r="K374" i="19"/>
  <c r="A370" i="19"/>
  <c r="A371" i="19"/>
  <c r="A372" i="19"/>
  <c r="A373" i="19"/>
  <c r="A374" i="19"/>
  <c r="K357" i="19"/>
  <c r="K358" i="19"/>
  <c r="K359" i="19"/>
  <c r="K360" i="19"/>
  <c r="K361" i="19"/>
  <c r="A357" i="19"/>
  <c r="A358" i="19"/>
  <c r="A359" i="19"/>
  <c r="A360" i="19"/>
  <c r="A361" i="19"/>
  <c r="K345" i="19"/>
  <c r="K346" i="19"/>
  <c r="K347" i="19"/>
  <c r="K348" i="19"/>
  <c r="K349" i="19"/>
  <c r="A345" i="19"/>
  <c r="A346" i="19"/>
  <c r="A347" i="19"/>
  <c r="A348" i="19"/>
  <c r="A349" i="19"/>
  <c r="K332" i="19"/>
  <c r="K333" i="19"/>
  <c r="K334" i="19"/>
  <c r="K335" i="19"/>
  <c r="K336" i="19"/>
  <c r="A332" i="19"/>
  <c r="A333" i="19"/>
  <c r="A334" i="19"/>
  <c r="A335" i="19"/>
  <c r="A336" i="19"/>
  <c r="K320" i="19"/>
  <c r="K321" i="19"/>
  <c r="K322" i="19"/>
  <c r="K323" i="19"/>
  <c r="K324" i="19"/>
  <c r="A320" i="19"/>
  <c r="A321" i="19"/>
  <c r="A322" i="19"/>
  <c r="A323" i="19"/>
  <c r="A324" i="19"/>
  <c r="K307" i="19"/>
  <c r="K308" i="19"/>
  <c r="K309" i="19"/>
  <c r="K310" i="19"/>
  <c r="K311" i="19"/>
  <c r="A307" i="19"/>
  <c r="A308" i="19"/>
  <c r="A309" i="19"/>
  <c r="A310" i="19"/>
  <c r="A311" i="19"/>
  <c r="K295" i="19"/>
  <c r="K296" i="19"/>
  <c r="K297" i="19"/>
  <c r="K298" i="19"/>
  <c r="K299" i="19"/>
  <c r="A295" i="19"/>
  <c r="A296" i="19"/>
  <c r="A297" i="19"/>
  <c r="A298" i="19"/>
  <c r="A299" i="19"/>
  <c r="K282" i="19"/>
  <c r="K283" i="19"/>
  <c r="K284" i="19"/>
  <c r="K285" i="19"/>
  <c r="K286" i="19"/>
  <c r="A282" i="19"/>
  <c r="A283" i="19"/>
  <c r="A284" i="19"/>
  <c r="A285" i="19"/>
  <c r="A286" i="19"/>
  <c r="K270" i="19"/>
  <c r="K271" i="19"/>
  <c r="K272" i="19"/>
  <c r="K273" i="19"/>
  <c r="K274" i="19"/>
  <c r="A270" i="19"/>
  <c r="A271" i="19"/>
  <c r="A272" i="19"/>
  <c r="A273" i="19"/>
  <c r="A274" i="19"/>
  <c r="K257" i="19"/>
  <c r="K258" i="19"/>
  <c r="K259" i="19"/>
  <c r="K260" i="19"/>
  <c r="K261" i="19"/>
  <c r="A257" i="19"/>
  <c r="A258" i="19"/>
  <c r="A259" i="19"/>
  <c r="A260" i="19"/>
  <c r="A261" i="19"/>
  <c r="K245" i="19"/>
  <c r="K246" i="19"/>
  <c r="K247" i="19"/>
  <c r="K248" i="19"/>
  <c r="K249" i="19"/>
  <c r="A245" i="19"/>
  <c r="A246" i="19"/>
  <c r="A247" i="19"/>
  <c r="A248" i="19"/>
  <c r="A249" i="19"/>
  <c r="K232" i="19"/>
  <c r="K233" i="19"/>
  <c r="K234" i="19"/>
  <c r="K235" i="19"/>
  <c r="K236" i="19"/>
  <c r="A232" i="19"/>
  <c r="A233" i="19"/>
  <c r="A234" i="19"/>
  <c r="A235" i="19"/>
  <c r="A236" i="19"/>
  <c r="K220" i="19"/>
  <c r="K221" i="19"/>
  <c r="K222" i="19"/>
  <c r="K223" i="19"/>
  <c r="K224" i="19"/>
  <c r="A220" i="19"/>
  <c r="A221" i="19"/>
  <c r="A222" i="19"/>
  <c r="A223" i="19"/>
  <c r="A224" i="19"/>
  <c r="K207" i="19"/>
  <c r="K208" i="19"/>
  <c r="K209" i="19"/>
  <c r="K210" i="19"/>
  <c r="K211" i="19"/>
  <c r="A207" i="19"/>
  <c r="A208" i="19"/>
  <c r="A209" i="19"/>
  <c r="A210" i="19"/>
  <c r="A211" i="19"/>
  <c r="B20" i="19"/>
  <c r="B20" i="20"/>
  <c r="B22" i="20"/>
  <c r="B32" i="19"/>
  <c r="L34" i="19"/>
  <c r="L36" i="20"/>
  <c r="B46" i="19"/>
  <c r="B49" i="19"/>
  <c r="L48" i="19"/>
  <c r="B57" i="19"/>
  <c r="B58" i="19"/>
  <c r="B61" i="20"/>
  <c r="L58" i="19"/>
  <c r="L56" i="20"/>
  <c r="L58" i="20"/>
  <c r="B70" i="19"/>
  <c r="L72" i="20"/>
  <c r="B82" i="19"/>
  <c r="B84" i="19"/>
  <c r="B86" i="19"/>
  <c r="B84" i="20"/>
  <c r="B86" i="20"/>
  <c r="L85" i="19"/>
  <c r="B97" i="19"/>
  <c r="B95" i="20"/>
  <c r="B97" i="20"/>
  <c r="B109" i="19"/>
  <c r="B110" i="20"/>
  <c r="B121" i="19"/>
  <c r="L120" i="20"/>
  <c r="L122" i="20"/>
  <c r="L136" i="20"/>
  <c r="B149" i="19"/>
  <c r="L145" i="19"/>
  <c r="L149" i="19"/>
  <c r="B160" i="19"/>
  <c r="B159" i="20"/>
  <c r="L160" i="19"/>
  <c r="B171" i="19"/>
  <c r="L172" i="20"/>
  <c r="L174" i="20"/>
  <c r="L182" i="19"/>
  <c r="L233" i="20"/>
  <c r="L249" i="20"/>
  <c r="B272" i="19"/>
  <c r="L349" i="19"/>
  <c r="B11" i="20"/>
  <c r="B10" i="20"/>
  <c r="B9" i="20"/>
  <c r="B8" i="20"/>
  <c r="B7" i="20"/>
  <c r="B6" i="20"/>
  <c r="B8" i="19"/>
  <c r="B7" i="19"/>
  <c r="B19" i="19"/>
  <c r="B56" i="19"/>
  <c r="L56" i="19"/>
  <c r="L69" i="19"/>
  <c r="B81" i="19"/>
  <c r="B94" i="19"/>
  <c r="B119" i="19"/>
  <c r="L119" i="19"/>
  <c r="L194" i="19"/>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H39" i="3"/>
  <c r="H45" i="3"/>
  <c r="H51" i="3"/>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K195" i="19"/>
  <c r="K196" i="19"/>
  <c r="K197" i="19"/>
  <c r="K198" i="19"/>
  <c r="K199" i="19"/>
  <c r="A195" i="19"/>
  <c r="A196" i="19"/>
  <c r="A197" i="19"/>
  <c r="A198" i="19"/>
  <c r="A199" i="19"/>
  <c r="L190" i="19"/>
  <c r="B190" i="19"/>
  <c r="K182" i="19"/>
  <c r="K183" i="19"/>
  <c r="K184" i="19"/>
  <c r="K185" i="19"/>
  <c r="K186" i="19"/>
  <c r="A182" i="19"/>
  <c r="A183" i="19"/>
  <c r="A184" i="19"/>
  <c r="A185" i="19"/>
  <c r="A186" i="19"/>
  <c r="L178" i="19"/>
  <c r="B178" i="19"/>
  <c r="L177" i="19"/>
  <c r="B177" i="19"/>
  <c r="K170" i="19"/>
  <c r="K171" i="19"/>
  <c r="K172" i="19"/>
  <c r="K173" i="19"/>
  <c r="K174" i="19"/>
  <c r="A170" i="19"/>
  <c r="A171" i="19"/>
  <c r="A172" i="19"/>
  <c r="A173" i="19"/>
  <c r="A174" i="19"/>
  <c r="L166" i="19"/>
  <c r="B166" i="19"/>
  <c r="L165" i="19"/>
  <c r="B165" i="19"/>
  <c r="K157" i="19"/>
  <c r="K158" i="19"/>
  <c r="K159" i="19"/>
  <c r="K160" i="19"/>
  <c r="K161" i="19"/>
  <c r="A157" i="19"/>
  <c r="A158" i="19"/>
  <c r="A159" i="19"/>
  <c r="A160" i="19"/>
  <c r="A161" i="19"/>
  <c r="L153" i="19"/>
  <c r="L152" i="19"/>
  <c r="B152" i="19"/>
  <c r="K145" i="19"/>
  <c r="K146" i="19"/>
  <c r="K147" i="19"/>
  <c r="K148" i="19"/>
  <c r="K149" i="19"/>
  <c r="A145" i="19"/>
  <c r="A146" i="19"/>
  <c r="A147" i="19"/>
  <c r="A148" i="19"/>
  <c r="A149" i="19"/>
  <c r="L140" i="19"/>
  <c r="B140" i="19"/>
  <c r="K132" i="19"/>
  <c r="K133" i="19"/>
  <c r="K134" i="19"/>
  <c r="K135" i="19"/>
  <c r="K136" i="19"/>
  <c r="A132" i="19"/>
  <c r="A133" i="19"/>
  <c r="A134" i="19"/>
  <c r="A135" i="19"/>
  <c r="A136" i="19"/>
  <c r="L128" i="19"/>
  <c r="L127" i="19"/>
  <c r="B127" i="19"/>
  <c r="K120" i="19"/>
  <c r="K121" i="19"/>
  <c r="K122" i="19"/>
  <c r="K123" i="19"/>
  <c r="K124" i="19"/>
  <c r="A120" i="19"/>
  <c r="A121" i="19"/>
  <c r="A122" i="19"/>
  <c r="A123" i="19"/>
  <c r="A124" i="19"/>
  <c r="B116" i="19"/>
  <c r="L115" i="19"/>
  <c r="B115" i="19"/>
  <c r="K107" i="19"/>
  <c r="K108" i="19"/>
  <c r="K109" i="19"/>
  <c r="K110" i="19"/>
  <c r="K111" i="19"/>
  <c r="A107" i="19"/>
  <c r="A108" i="19"/>
  <c r="A109" i="19"/>
  <c r="A110" i="19"/>
  <c r="A111" i="19"/>
  <c r="L103" i="19"/>
  <c r="B103" i="19"/>
  <c r="L102" i="19"/>
  <c r="B102" i="19"/>
  <c r="K95" i="19"/>
  <c r="K96" i="19"/>
  <c r="K97" i="19"/>
  <c r="K98" i="19"/>
  <c r="K99" i="19"/>
  <c r="A95" i="19"/>
  <c r="A96" i="19"/>
  <c r="A97" i="19"/>
  <c r="A98" i="19"/>
  <c r="A99" i="19"/>
  <c r="B91" i="19"/>
  <c r="L90" i="19"/>
  <c r="B90" i="19"/>
  <c r="K82" i="19"/>
  <c r="K83" i="19"/>
  <c r="K84" i="19"/>
  <c r="K85" i="19"/>
  <c r="K86" i="19"/>
  <c r="A82" i="19"/>
  <c r="A83" i="19"/>
  <c r="A84" i="19"/>
  <c r="A85" i="19"/>
  <c r="A86" i="19"/>
  <c r="L78" i="19"/>
  <c r="L77" i="19"/>
  <c r="B77" i="19"/>
  <c r="K70" i="19"/>
  <c r="K71" i="19"/>
  <c r="K72" i="19"/>
  <c r="K73" i="19"/>
  <c r="K74" i="19"/>
  <c r="A70" i="19"/>
  <c r="A71" i="19"/>
  <c r="A72" i="19"/>
  <c r="A73" i="19"/>
  <c r="A74" i="19"/>
  <c r="B66" i="19"/>
  <c r="L65" i="19"/>
  <c r="B65" i="19"/>
  <c r="K57" i="19"/>
  <c r="K58" i="19"/>
  <c r="K59" i="19"/>
  <c r="K60" i="19"/>
  <c r="K61" i="19"/>
  <c r="A57" i="19"/>
  <c r="A58" i="19"/>
  <c r="A59" i="19"/>
  <c r="A60" i="19"/>
  <c r="A61" i="19"/>
  <c r="L53" i="19"/>
  <c r="L52" i="19"/>
  <c r="B52" i="19"/>
  <c r="K45" i="19"/>
  <c r="K46" i="19"/>
  <c r="K47" i="19"/>
  <c r="K48" i="19"/>
  <c r="K49" i="19"/>
  <c r="A45" i="19"/>
  <c r="A46" i="19"/>
  <c r="A47" i="19"/>
  <c r="A48" i="19"/>
  <c r="A49" i="19"/>
  <c r="B41" i="19"/>
  <c r="L40" i="19"/>
  <c r="B40" i="19"/>
  <c r="K32" i="19"/>
  <c r="K33" i="19"/>
  <c r="K34" i="19"/>
  <c r="K35" i="19"/>
  <c r="K36" i="19"/>
  <c r="A32" i="19"/>
  <c r="A33" i="19"/>
  <c r="A34" i="19"/>
  <c r="A35" i="19"/>
  <c r="A36" i="19"/>
  <c r="L28" i="19"/>
  <c r="L27" i="19"/>
  <c r="B27" i="19"/>
  <c r="K20" i="19"/>
  <c r="K21" i="19"/>
  <c r="K22" i="19"/>
  <c r="K23" i="19"/>
  <c r="K24" i="19"/>
  <c r="A20" i="19"/>
  <c r="A21" i="19"/>
  <c r="A22" i="19"/>
  <c r="A23" i="19"/>
  <c r="A24" i="19"/>
  <c r="B16" i="19"/>
  <c r="L15" i="19"/>
  <c r="B15" i="19"/>
  <c r="K7" i="19"/>
  <c r="K8" i="19"/>
  <c r="K9" i="19"/>
  <c r="K10" i="19"/>
  <c r="K11" i="19"/>
  <c r="A7" i="19"/>
  <c r="A8" i="19"/>
  <c r="A9" i="19"/>
  <c r="A10" i="19"/>
  <c r="A11" i="19"/>
  <c r="L3" i="19"/>
  <c r="B3" i="19"/>
  <c r="L2" i="19"/>
  <c r="B2" i="19"/>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L19" i="19"/>
  <c r="B31" i="19"/>
  <c r="L6" i="19"/>
  <c r="B36" i="19"/>
  <c r="L20" i="19"/>
  <c r="L35" i="19"/>
  <c r="B208" i="19"/>
  <c r="B34" i="19"/>
  <c r="L21" i="19"/>
  <c r="B69" i="19"/>
  <c r="L44" i="19"/>
  <c r="B123" i="19"/>
  <c r="B96" i="19"/>
  <c r="L82" i="19"/>
  <c r="B61" i="19"/>
  <c r="B59" i="19"/>
  <c r="B98" i="19"/>
  <c r="L94" i="19"/>
  <c r="B44" i="19"/>
  <c r="B122" i="19"/>
  <c r="B111" i="19"/>
  <c r="B95" i="19"/>
  <c r="B60" i="19"/>
  <c r="B47" i="19"/>
  <c r="B33" i="19"/>
  <c r="B23" i="19"/>
  <c r="L144" i="19"/>
  <c r="L106" i="19"/>
  <c r="B106" i="19"/>
  <c r="L111" i="19"/>
  <c r="L110" i="19"/>
  <c r="L108" i="19"/>
  <c r="L107" i="19"/>
  <c r="B110" i="19"/>
  <c r="B108" i="19"/>
  <c r="L98" i="19"/>
  <c r="L124" i="19"/>
  <c r="L123" i="19"/>
  <c r="L122" i="19"/>
  <c r="L121" i="19"/>
  <c r="L99" i="19"/>
  <c r="B74" i="19"/>
  <c r="B73" i="19"/>
  <c r="B72" i="19"/>
  <c r="B71" i="19"/>
  <c r="L8" i="19"/>
  <c r="L11" i="19"/>
  <c r="L9" i="19"/>
  <c r="L7" i="19"/>
  <c r="L133" i="20"/>
  <c r="B136" i="20"/>
  <c r="B132" i="20"/>
  <c r="L124" i="20"/>
  <c r="B120" i="20"/>
  <c r="B119" i="20"/>
  <c r="B111" i="20"/>
  <c r="B107" i="20"/>
  <c r="L99" i="20"/>
  <c r="B98" i="20"/>
  <c r="B96" i="20"/>
  <c r="B94" i="20"/>
  <c r="L86" i="20"/>
  <c r="L85" i="20"/>
  <c r="L84" i="20"/>
  <c r="L83" i="20"/>
  <c r="L82" i="20"/>
  <c r="L81" i="20"/>
  <c r="B81" i="20"/>
  <c r="B74" i="20"/>
  <c r="B73" i="20"/>
  <c r="B71" i="20"/>
  <c r="B70" i="20"/>
  <c r="L48" i="20"/>
  <c r="L46" i="20"/>
  <c r="L45" i="20"/>
  <c r="B49" i="20"/>
  <c r="B47" i="20"/>
  <c r="L32" i="19"/>
  <c r="B35" i="20"/>
  <c r="B35" i="19"/>
  <c r="L24" i="20"/>
  <c r="L22" i="20"/>
  <c r="L20" i="20"/>
  <c r="L132" i="20"/>
  <c r="B124" i="20"/>
  <c r="B123" i="20"/>
  <c r="B122" i="20"/>
  <c r="L110" i="20"/>
  <c r="L109" i="20"/>
  <c r="L108" i="20"/>
  <c r="L107" i="20"/>
  <c r="L106" i="20"/>
  <c r="L97" i="20"/>
  <c r="L96" i="20"/>
  <c r="L95" i="20"/>
  <c r="L94" i="20"/>
  <c r="B82" i="20"/>
  <c r="L74" i="20"/>
  <c r="L73" i="20"/>
  <c r="L71" i="20"/>
  <c r="L70" i="20"/>
  <c r="L69" i="20"/>
  <c r="B72" i="20"/>
  <c r="L49" i="20"/>
  <c r="L47" i="20"/>
  <c r="L44" i="20"/>
  <c r="B48" i="20"/>
  <c r="B46" i="20"/>
  <c r="B45" i="20"/>
  <c r="B44" i="20"/>
  <c r="L33" i="20"/>
  <c r="L31" i="20"/>
  <c r="B34" i="20"/>
  <c r="B31" i="20"/>
  <c r="L35" i="20"/>
  <c r="B36" i="20"/>
  <c r="B33" i="20"/>
  <c r="B32" i="20"/>
  <c r="L23" i="20"/>
  <c r="L21" i="20"/>
  <c r="L19" i="20"/>
  <c r="L9" i="20"/>
  <c r="L6" i="20"/>
  <c r="L8" i="20"/>
  <c r="B156" i="19"/>
  <c r="L31" i="19"/>
  <c r="B256" i="20"/>
  <c r="B184" i="20"/>
  <c r="B182" i="19"/>
  <c r="B170" i="19"/>
  <c r="B159" i="19"/>
  <c r="L236" i="20"/>
  <c r="L219" i="20"/>
  <c r="L183" i="19"/>
  <c r="L171" i="19"/>
  <c r="B145" i="20"/>
  <c r="L123" i="20"/>
  <c r="B236" i="20"/>
  <c r="L170" i="19"/>
  <c r="L281" i="20"/>
  <c r="B196" i="20"/>
  <c r="B169" i="20"/>
  <c r="B58" i="20"/>
  <c r="B24" i="20"/>
  <c r="B19" i="20"/>
  <c r="B60" i="20"/>
  <c r="B282" i="20"/>
  <c r="L210" i="20"/>
  <c r="L209" i="20"/>
  <c r="L136" i="19"/>
  <c r="L132" i="19"/>
  <c r="L34" i="20"/>
  <c r="L32" i="20"/>
  <c r="L231" i="20"/>
  <c r="L283" i="19"/>
  <c r="B10" i="19"/>
  <c r="B9" i="19"/>
  <c r="L135" i="19"/>
  <c r="B157" i="20"/>
  <c r="L98" i="20"/>
  <c r="L111" i="20"/>
  <c r="L134" i="20"/>
  <c r="B109" i="20"/>
  <c r="B121" i="20"/>
  <c r="L10" i="19"/>
  <c r="L120" i="19"/>
  <c r="L109" i="19"/>
  <c r="B131" i="19"/>
  <c r="B124" i="19"/>
  <c r="B107" i="19"/>
  <c r="L158" i="20"/>
  <c r="L73" i="19"/>
  <c r="L147" i="20"/>
  <c r="L86" i="19"/>
  <c r="L47" i="19"/>
  <c r="B45" i="19"/>
  <c r="L96" i="19"/>
  <c r="L244" i="20"/>
  <c r="L248" i="19"/>
  <c r="B296" i="19"/>
  <c r="B308" i="20"/>
  <c r="L369" i="19"/>
  <c r="B207" i="19"/>
  <c r="B359" i="19"/>
  <c r="L211" i="19"/>
  <c r="B207" i="20"/>
  <c r="L199" i="20"/>
  <c r="B197" i="20"/>
  <c r="B370" i="19"/>
  <c r="L361" i="20"/>
  <c r="L344" i="19"/>
  <c r="B319" i="20"/>
  <c r="H30" i="15"/>
  <c r="I30" i="15"/>
  <c r="AE30" i="15"/>
  <c r="AF30" i="15"/>
  <c r="H34" i="4"/>
  <c r="H26" i="4"/>
  <c r="H30" i="3"/>
  <c r="AI30" i="3"/>
  <c r="AJ30" i="3"/>
  <c r="H32" i="3"/>
  <c r="H28" i="3"/>
  <c r="H29" i="15"/>
  <c r="I29" i="15"/>
  <c r="AG29" i="15"/>
  <c r="AH29" i="15"/>
  <c r="H25" i="15"/>
  <c r="I25" i="15"/>
  <c r="AI25" i="15"/>
  <c r="AJ25" i="15"/>
  <c r="AE25" i="5"/>
  <c r="AF25" i="5"/>
  <c r="I27" i="14"/>
  <c r="I25" i="14"/>
  <c r="AC25" i="14"/>
  <c r="AD25" i="14"/>
  <c r="AG31" i="8"/>
  <c r="AH31" i="8"/>
  <c r="I31" i="14"/>
  <c r="I29" i="14"/>
  <c r="AE29" i="14"/>
  <c r="AF29" i="14"/>
  <c r="L169" i="20"/>
  <c r="L172" i="19"/>
  <c r="B170" i="20"/>
  <c r="L156" i="20"/>
  <c r="AG27" i="4"/>
  <c r="AH27" i="4"/>
  <c r="I26" i="14"/>
  <c r="AA26" i="14"/>
  <c r="AB26" i="14"/>
  <c r="I32" i="14"/>
  <c r="AA32" i="14"/>
  <c r="AB32" i="14"/>
  <c r="I28" i="14"/>
  <c r="AA28" i="14"/>
  <c r="AB28" i="14"/>
  <c r="H30" i="14"/>
  <c r="I30" i="14"/>
  <c r="AE32" i="5"/>
  <c r="AF32" i="5"/>
  <c r="AD26" i="5"/>
  <c r="I26" i="15"/>
  <c r="H27" i="15"/>
  <c r="I27" i="15"/>
  <c r="AG27" i="15"/>
  <c r="AH27" i="15"/>
  <c r="H31" i="15"/>
  <c r="I31" i="15"/>
  <c r="AG31" i="15"/>
  <c r="AH31" i="15"/>
  <c r="H26" i="3"/>
  <c r="I38" i="15"/>
  <c r="AG38" i="15"/>
  <c r="AH38" i="15"/>
  <c r="H21" i="5"/>
  <c r="AG21" i="5"/>
  <c r="AH21" i="5"/>
  <c r="AI30" i="4"/>
  <c r="AJ30" i="4"/>
  <c r="AE25" i="4"/>
  <c r="AF25" i="4"/>
  <c r="AE32" i="4"/>
  <c r="AF32" i="4"/>
  <c r="AI29" i="4"/>
  <c r="AJ29" i="4"/>
  <c r="I46" i="15"/>
  <c r="AG46" i="15"/>
  <c r="AH46" i="15"/>
  <c r="I62" i="15"/>
  <c r="AE62" i="15"/>
  <c r="AF62" i="15"/>
  <c r="I40" i="15"/>
  <c r="AA40" i="15"/>
  <c r="AB40" i="15"/>
  <c r="I32" i="15"/>
  <c r="AE32" i="15"/>
  <c r="AF32" i="15"/>
  <c r="I28" i="15"/>
  <c r="AE28" i="15"/>
  <c r="AF28" i="15"/>
  <c r="AI31" i="3"/>
  <c r="AJ31" i="3"/>
  <c r="AI27" i="3"/>
  <c r="AJ27" i="3"/>
  <c r="H29" i="3"/>
  <c r="AG25" i="3"/>
  <c r="AH25" i="3"/>
  <c r="H38" i="14"/>
  <c r="I38" i="14"/>
  <c r="AI42" i="8"/>
  <c r="AJ42" i="8"/>
  <c r="H53" i="14"/>
  <c r="I53" i="14"/>
  <c r="AE53" i="14"/>
  <c r="AF53" i="14"/>
  <c r="I48" i="15"/>
  <c r="I44" i="15"/>
  <c r="AI44" i="15"/>
  <c r="AJ44" i="15"/>
  <c r="H60" i="15"/>
  <c r="I60" i="15"/>
  <c r="AA60" i="15"/>
  <c r="AB60" i="15"/>
  <c r="AI59" i="5"/>
  <c r="AJ59" i="5"/>
  <c r="AG35" i="5"/>
  <c r="AH35" i="5"/>
  <c r="I42" i="15"/>
  <c r="AI42" i="15"/>
  <c r="AJ42" i="15"/>
  <c r="AG37" i="4"/>
  <c r="AH37" i="4"/>
  <c r="I47" i="15"/>
  <c r="AC47" i="15"/>
  <c r="AD47" i="15"/>
  <c r="H45" i="15"/>
  <c r="I45" i="15"/>
  <c r="H41" i="15"/>
  <c r="I41" i="15"/>
  <c r="AC41" i="15"/>
  <c r="AD41" i="15"/>
  <c r="H40" i="3"/>
  <c r="AB35" i="3"/>
  <c r="I39" i="15"/>
  <c r="AA39" i="15"/>
  <c r="AB39" i="15"/>
  <c r="H57" i="14"/>
  <c r="I57" i="14"/>
  <c r="AE45" i="5"/>
  <c r="AF45" i="5"/>
  <c r="H38" i="3"/>
  <c r="I35" i="14"/>
  <c r="AE35" i="14"/>
  <c r="AF35" i="14"/>
  <c r="H37" i="5"/>
  <c r="AI37" i="5"/>
  <c r="AJ37" i="5"/>
  <c r="I37" i="14"/>
  <c r="AC37" i="14"/>
  <c r="AD37" i="14"/>
  <c r="H36" i="7"/>
  <c r="AG37" i="3"/>
  <c r="AH37" i="3"/>
  <c r="AI43" i="4"/>
  <c r="AJ43" i="4"/>
  <c r="AG42" i="5"/>
  <c r="AH42" i="5"/>
  <c r="H42" i="7"/>
  <c r="H43" i="14"/>
  <c r="I43" i="14"/>
  <c r="H37" i="15"/>
  <c r="I37" i="15"/>
  <c r="AC37" i="15"/>
  <c r="AD37" i="15"/>
  <c r="I35" i="15"/>
  <c r="AI39" i="4"/>
  <c r="AJ39" i="4"/>
  <c r="H47" i="14"/>
  <c r="I47" i="14"/>
  <c r="AC47" i="14"/>
  <c r="AD47" i="14"/>
  <c r="AI41" i="3"/>
  <c r="AJ41" i="3"/>
  <c r="AI41" i="5"/>
  <c r="AJ41" i="5"/>
  <c r="H45" i="14"/>
  <c r="I45" i="14"/>
  <c r="I42" i="14"/>
  <c r="AC42" i="14"/>
  <c r="AD42" i="14"/>
  <c r="I39" i="14"/>
  <c r="AD45" i="3"/>
  <c r="H41" i="14"/>
  <c r="I41" i="14"/>
  <c r="AI41" i="14"/>
  <c r="AJ41" i="14"/>
  <c r="H43" i="15"/>
  <c r="I43" i="15"/>
  <c r="AA43" i="15"/>
  <c r="AB43" i="15"/>
  <c r="AE44" i="7"/>
  <c r="AF44" i="7"/>
  <c r="I40" i="14"/>
  <c r="AC40" i="14"/>
  <c r="AD40" i="14"/>
  <c r="H54" i="9"/>
  <c r="I54" i="9"/>
  <c r="I56" i="9"/>
  <c r="AG56" i="9"/>
  <c r="AH56" i="9"/>
  <c r="I55" i="9"/>
  <c r="H38" i="9"/>
  <c r="I38" i="9"/>
  <c r="AE38" i="9"/>
  <c r="AF38" i="9"/>
  <c r="I46" i="9"/>
  <c r="AG46" i="9"/>
  <c r="AH46" i="9"/>
  <c r="I48" i="9"/>
  <c r="I50" i="9"/>
  <c r="I52" i="9"/>
  <c r="AA52" i="9"/>
  <c r="AB52" i="9"/>
  <c r="I59" i="9"/>
  <c r="I61" i="9"/>
  <c r="I63" i="9"/>
  <c r="I40" i="9"/>
  <c r="I44" i="9"/>
  <c r="I64" i="9"/>
  <c r="AC64" i="9"/>
  <c r="AD64" i="9"/>
  <c r="I57" i="9"/>
  <c r="AA57" i="9"/>
  <c r="AB57" i="9"/>
  <c r="I41" i="9"/>
  <c r="I53" i="9"/>
  <c r="AA53" i="9"/>
  <c r="AB53" i="9"/>
  <c r="I37" i="9"/>
  <c r="AC37" i="9"/>
  <c r="AD37" i="9"/>
  <c r="H39" i="9"/>
  <c r="I39" i="9"/>
  <c r="AG39" i="9"/>
  <c r="AH39" i="9"/>
  <c r="I45" i="9"/>
  <c r="H47" i="9"/>
  <c r="I47" i="9"/>
  <c r="AG47" i="9"/>
  <c r="AH47" i="9"/>
  <c r="I49" i="9"/>
  <c r="AA49" i="9"/>
  <c r="AB49" i="9"/>
  <c r="H51" i="9"/>
  <c r="I51" i="9"/>
  <c r="H58" i="9"/>
  <c r="I58" i="9"/>
  <c r="AC58" i="9"/>
  <c r="AD58" i="9"/>
  <c r="I60" i="9"/>
  <c r="AG60" i="9"/>
  <c r="AH60" i="9"/>
  <c r="H62" i="9"/>
  <c r="I62" i="9"/>
  <c r="I42" i="9"/>
  <c r="AI42" i="9"/>
  <c r="AJ42" i="9"/>
  <c r="I35" i="9"/>
  <c r="H43" i="9"/>
  <c r="I43" i="9"/>
  <c r="I36" i="9"/>
  <c r="AE36" i="9"/>
  <c r="AF36" i="9"/>
  <c r="H34" i="9"/>
  <c r="I34" i="9"/>
  <c r="AE34" i="9"/>
  <c r="AF34" i="9"/>
  <c r="I33" i="9"/>
  <c r="I43" i="17"/>
  <c r="AE43" i="17"/>
  <c r="AF43" i="17"/>
  <c r="H44" i="17"/>
  <c r="I44" i="17"/>
  <c r="AE44" i="17"/>
  <c r="AF44" i="17"/>
  <c r="H46" i="17"/>
  <c r="I46" i="17"/>
  <c r="AI46" i="17"/>
  <c r="AJ46" i="17"/>
  <c r="H49" i="17"/>
  <c r="I49" i="17"/>
  <c r="AE49" i="17"/>
  <c r="AF49" i="17"/>
  <c r="I51" i="17"/>
  <c r="AA51" i="17"/>
  <c r="AB51" i="17"/>
  <c r="H50" i="17"/>
  <c r="I50" i="17"/>
  <c r="H52" i="17"/>
  <c r="I52" i="17"/>
  <c r="AI52" i="17"/>
  <c r="AJ52" i="17"/>
  <c r="I53" i="17"/>
  <c r="I35" i="17"/>
  <c r="H41" i="17"/>
  <c r="I41" i="17"/>
  <c r="I45" i="17"/>
  <c r="H48" i="17"/>
  <c r="I48" i="17"/>
  <c r="AE48" i="17"/>
  <c r="AF48" i="17"/>
  <c r="H36" i="17"/>
  <c r="I36" i="17"/>
  <c r="H42" i="17"/>
  <c r="I42" i="17"/>
  <c r="AC42" i="17"/>
  <c r="AD42" i="17"/>
  <c r="I39" i="17"/>
  <c r="AA39" i="17"/>
  <c r="AB39" i="17"/>
  <c r="I47" i="17"/>
  <c r="H40" i="17"/>
  <c r="I40" i="17"/>
  <c r="AG40" i="17"/>
  <c r="AH40" i="17"/>
  <c r="I37" i="17"/>
  <c r="H58" i="17"/>
  <c r="I58" i="17"/>
  <c r="H38" i="17"/>
  <c r="I38" i="17"/>
  <c r="AE38" i="17"/>
  <c r="AF38" i="17"/>
  <c r="I55" i="17"/>
  <c r="AG55" i="17"/>
  <c r="AH55" i="17"/>
  <c r="I57" i="17"/>
  <c r="AC57" i="17"/>
  <c r="AD57" i="17"/>
  <c r="H61" i="17"/>
  <c r="I61" i="17"/>
  <c r="AC61" i="17"/>
  <c r="AD61" i="17"/>
  <c r="I33" i="17"/>
  <c r="H56" i="17"/>
  <c r="I56" i="17"/>
  <c r="AI56" i="17"/>
  <c r="AJ56" i="17"/>
  <c r="I63" i="17"/>
  <c r="AG63" i="17"/>
  <c r="AH63" i="17"/>
  <c r="H62" i="17"/>
  <c r="I62" i="17"/>
  <c r="AI62" i="17"/>
  <c r="AJ62" i="17"/>
  <c r="I59" i="17"/>
  <c r="AC59" i="17"/>
  <c r="AD59" i="17"/>
  <c r="H54" i="17"/>
  <c r="I54" i="17"/>
  <c r="H60" i="17"/>
  <c r="I60" i="17"/>
  <c r="AG60" i="17"/>
  <c r="AH60" i="17"/>
  <c r="H64" i="17"/>
  <c r="I64" i="17"/>
  <c r="H34" i="17"/>
  <c r="I34" i="17"/>
  <c r="H51" i="10"/>
  <c r="I51" i="10"/>
  <c r="AG51" i="10"/>
  <c r="AH51" i="10"/>
  <c r="I54" i="10"/>
  <c r="I50" i="10"/>
  <c r="AI50" i="10"/>
  <c r="AJ50" i="10"/>
  <c r="I53" i="10"/>
  <c r="I52" i="10"/>
  <c r="I55" i="10"/>
  <c r="AG55" i="10"/>
  <c r="AH55" i="10"/>
  <c r="I56" i="10"/>
  <c r="AI56" i="10"/>
  <c r="AJ56" i="10"/>
  <c r="I57" i="10"/>
  <c r="AG57" i="10"/>
  <c r="AH57" i="10"/>
  <c r="I59" i="10"/>
  <c r="I60" i="10"/>
  <c r="AA60" i="10"/>
  <c r="AB60" i="10"/>
  <c r="H58" i="10"/>
  <c r="I58" i="10"/>
  <c r="AC58" i="10"/>
  <c r="AD58" i="10"/>
  <c r="I62" i="10"/>
  <c r="AA62" i="10"/>
  <c r="AB62" i="10"/>
  <c r="I61" i="10"/>
  <c r="AA61" i="10"/>
  <c r="AB61" i="10"/>
  <c r="I64" i="10"/>
  <c r="I63" i="10"/>
  <c r="AG63" i="10"/>
  <c r="AH63" i="10"/>
  <c r="I36" i="10"/>
  <c r="AA36" i="10"/>
  <c r="AB36" i="10"/>
  <c r="I34" i="10"/>
  <c r="I33" i="10"/>
  <c r="AC33" i="10"/>
  <c r="AD33" i="10"/>
  <c r="I38" i="10"/>
  <c r="H39" i="10"/>
  <c r="I39" i="10"/>
  <c r="AI39" i="10"/>
  <c r="AJ39" i="10"/>
  <c r="H35" i="10"/>
  <c r="I35" i="10"/>
  <c r="AA35" i="10"/>
  <c r="AB35" i="10"/>
  <c r="I40" i="10"/>
  <c r="I42" i="10"/>
  <c r="AE42" i="10"/>
  <c r="AF42" i="10"/>
  <c r="I44" i="10"/>
  <c r="I46" i="10"/>
  <c r="I48" i="10"/>
  <c r="AE48" i="10"/>
  <c r="AF48" i="10"/>
  <c r="I37" i="10"/>
  <c r="AI37" i="10"/>
  <c r="AJ37" i="10"/>
  <c r="I41" i="10"/>
  <c r="AC41" i="10"/>
  <c r="AD41" i="10"/>
  <c r="H43" i="10"/>
  <c r="I43" i="10"/>
  <c r="AC43" i="10"/>
  <c r="AD43" i="10"/>
  <c r="I45" i="10"/>
  <c r="AC45" i="10"/>
  <c r="AD45" i="10"/>
  <c r="H47" i="10"/>
  <c r="I47" i="10"/>
  <c r="I49" i="10"/>
  <c r="AC49" i="10"/>
  <c r="AD49" i="10"/>
  <c r="I45" i="16"/>
  <c r="I48" i="16"/>
  <c r="H51" i="16"/>
  <c r="I51" i="16"/>
  <c r="AC51" i="16"/>
  <c r="AD51" i="16"/>
  <c r="I46" i="16"/>
  <c r="I50" i="16"/>
  <c r="AG50" i="16"/>
  <c r="AH50" i="16"/>
  <c r="I52" i="16"/>
  <c r="H34" i="16"/>
  <c r="I34" i="16"/>
  <c r="AI34" i="16"/>
  <c r="AJ34" i="16"/>
  <c r="I53" i="16"/>
  <c r="I33" i="16"/>
  <c r="AC33" i="16"/>
  <c r="AD33" i="16"/>
  <c r="I47" i="16"/>
  <c r="I36" i="16"/>
  <c r="AI36" i="16"/>
  <c r="AJ36" i="16"/>
  <c r="I43" i="16"/>
  <c r="I42" i="16"/>
  <c r="AI42" i="16"/>
  <c r="AJ42" i="16"/>
  <c r="I44" i="16"/>
  <c r="I49" i="16"/>
  <c r="I40" i="16"/>
  <c r="I41" i="16"/>
  <c r="I35" i="16"/>
  <c r="AG35" i="16"/>
  <c r="AH35" i="16"/>
  <c r="H64" i="16"/>
  <c r="I64" i="16"/>
  <c r="I62" i="16"/>
  <c r="I38" i="16"/>
  <c r="AC38" i="16"/>
  <c r="AD38" i="16"/>
  <c r="I61" i="16"/>
  <c r="AG61" i="16"/>
  <c r="AH61" i="16"/>
  <c r="H59" i="16"/>
  <c r="I59" i="16"/>
  <c r="I57" i="16"/>
  <c r="AE57" i="16"/>
  <c r="AF57" i="16"/>
  <c r="H55" i="16"/>
  <c r="I55" i="16"/>
  <c r="AI55" i="16"/>
  <c r="AJ55" i="16"/>
  <c r="I37" i="16"/>
  <c r="I60" i="16"/>
  <c r="AC60" i="16"/>
  <c r="AD60" i="16"/>
  <c r="I58" i="16"/>
  <c r="AI58" i="16"/>
  <c r="AJ58" i="16"/>
  <c r="I56" i="16"/>
  <c r="AI56" i="16"/>
  <c r="AJ56" i="16"/>
  <c r="H54" i="16"/>
  <c r="I54" i="16"/>
  <c r="AI54" i="16"/>
  <c r="AJ54" i="16"/>
  <c r="H39" i="16"/>
  <c r="I39" i="16"/>
  <c r="H44" i="6"/>
  <c r="I44" i="6"/>
  <c r="AA44" i="6"/>
  <c r="AB44" i="6"/>
  <c r="H57" i="6"/>
  <c r="I57" i="6"/>
  <c r="H59" i="6"/>
  <c r="I59" i="6"/>
  <c r="AE59" i="6"/>
  <c r="AF59" i="6"/>
  <c r="I61" i="6"/>
  <c r="AA61" i="6"/>
  <c r="AB61" i="6"/>
  <c r="I63" i="6"/>
  <c r="AE63" i="6"/>
  <c r="AF63" i="6"/>
  <c r="I46" i="6"/>
  <c r="AI46" i="6"/>
  <c r="AJ46" i="6"/>
  <c r="I38" i="6"/>
  <c r="AA38" i="6"/>
  <c r="AB38" i="6"/>
  <c r="I34" i="6"/>
  <c r="AA34" i="6"/>
  <c r="AB34" i="6"/>
  <c r="H60" i="6"/>
  <c r="I60" i="6"/>
  <c r="AI60" i="6"/>
  <c r="AJ60" i="6"/>
  <c r="I62" i="6"/>
  <c r="H64" i="6"/>
  <c r="I64" i="6"/>
  <c r="AI64" i="6"/>
  <c r="AJ64" i="6"/>
  <c r="I54" i="6"/>
  <c r="AA54" i="6"/>
  <c r="AB54" i="6"/>
  <c r="H33" i="6"/>
  <c r="I33" i="6"/>
  <c r="AA33" i="6"/>
  <c r="AB33" i="6"/>
  <c r="I35" i="6"/>
  <c r="AE35" i="6"/>
  <c r="AF35" i="6"/>
  <c r="I42" i="6"/>
  <c r="AE42" i="6"/>
  <c r="AF42" i="6"/>
  <c r="H40" i="6"/>
  <c r="I40" i="6"/>
  <c r="AC40" i="6"/>
  <c r="AD40" i="6"/>
  <c r="H52" i="6"/>
  <c r="I52" i="6"/>
  <c r="I49" i="6"/>
  <c r="AC49" i="6"/>
  <c r="AD49" i="6"/>
  <c r="I55" i="6"/>
  <c r="I37" i="6"/>
  <c r="H41" i="6"/>
  <c r="I41" i="6"/>
  <c r="AI41" i="6"/>
  <c r="AJ41" i="6"/>
  <c r="I47" i="6"/>
  <c r="AE47" i="6"/>
  <c r="AF47" i="6"/>
  <c r="H48" i="6"/>
  <c r="I48" i="6"/>
  <c r="I45" i="6"/>
  <c r="AC45" i="6"/>
  <c r="AD45" i="6"/>
  <c r="I39" i="6"/>
  <c r="AG39" i="6"/>
  <c r="AH39" i="6"/>
  <c r="H56" i="6"/>
  <c r="I56" i="6"/>
  <c r="AC56" i="6"/>
  <c r="AD56" i="6"/>
  <c r="H36" i="6"/>
  <c r="I36" i="6"/>
  <c r="AI36" i="6"/>
  <c r="AJ36" i="6"/>
  <c r="I51" i="6"/>
  <c r="H43" i="6"/>
  <c r="I43" i="6"/>
  <c r="AG43" i="6"/>
  <c r="AH43" i="6"/>
  <c r="I53" i="6"/>
  <c r="AI53" i="6"/>
  <c r="AJ53" i="6"/>
  <c r="I50" i="6"/>
  <c r="AI50" i="6"/>
  <c r="AJ50" i="6"/>
  <c r="I58" i="6"/>
  <c r="AE58" i="6"/>
  <c r="AF58" i="6"/>
  <c r="H46" i="7"/>
  <c r="H48" i="3"/>
  <c r="H46" i="3"/>
  <c r="H46" i="8"/>
  <c r="AC45" i="8"/>
  <c r="AD45" i="8"/>
  <c r="H36" i="8"/>
  <c r="I48" i="14"/>
  <c r="H49" i="15"/>
  <c r="I49" i="15"/>
  <c r="AI49" i="15"/>
  <c r="AJ49" i="15"/>
  <c r="H53" i="15"/>
  <c r="I53" i="15"/>
  <c r="AC53" i="15"/>
  <c r="AD53" i="15"/>
  <c r="I55" i="15"/>
  <c r="AI55" i="15"/>
  <c r="AJ55" i="15"/>
  <c r="H54" i="15"/>
  <c r="I54" i="15"/>
  <c r="AG54" i="15"/>
  <c r="AH54" i="15"/>
  <c r="I56" i="15"/>
  <c r="AA56" i="15"/>
  <c r="AB56" i="15"/>
  <c r="H51" i="15"/>
  <c r="I51" i="15"/>
  <c r="AA51" i="15"/>
  <c r="AB51" i="15"/>
  <c r="I58" i="15"/>
  <c r="I59" i="15"/>
  <c r="AC59" i="15"/>
  <c r="AD59" i="15"/>
  <c r="H33" i="15"/>
  <c r="I33" i="15"/>
  <c r="AA33" i="15"/>
  <c r="AB33" i="15"/>
  <c r="H57" i="15"/>
  <c r="I57" i="15"/>
  <c r="H61" i="15"/>
  <c r="I61" i="15"/>
  <c r="AI61" i="15"/>
  <c r="AJ61" i="15"/>
  <c r="H63" i="15"/>
  <c r="I63" i="15"/>
  <c r="AA63" i="15"/>
  <c r="AB63" i="15"/>
  <c r="H64" i="15"/>
  <c r="I64" i="15"/>
  <c r="AI64" i="15"/>
  <c r="AJ64" i="15"/>
  <c r="H52" i="15"/>
  <c r="I52" i="15"/>
  <c r="H50" i="15"/>
  <c r="I50" i="15"/>
  <c r="AA50" i="15"/>
  <c r="AB50" i="15"/>
  <c r="I36" i="15"/>
  <c r="AG36" i="15"/>
  <c r="AH36" i="15"/>
  <c r="I34" i="15"/>
  <c r="AG49" i="4"/>
  <c r="AH49" i="4"/>
  <c r="H54" i="4"/>
  <c r="H56" i="4"/>
  <c r="AI56" i="4"/>
  <c r="AJ56" i="4"/>
  <c r="AI52" i="4"/>
  <c r="AJ52" i="4"/>
  <c r="AE53" i="4"/>
  <c r="AF53" i="4"/>
  <c r="AI55" i="4"/>
  <c r="AJ55" i="4"/>
  <c r="AG62" i="4"/>
  <c r="AH62" i="4"/>
  <c r="AG33" i="4"/>
  <c r="AH33" i="4"/>
  <c r="AG59" i="4"/>
  <c r="AH59" i="4"/>
  <c r="AG64" i="4"/>
  <c r="AH64" i="4"/>
  <c r="AG38" i="4"/>
  <c r="AH38" i="4"/>
  <c r="AG40" i="4"/>
  <c r="AH40" i="4"/>
  <c r="AE44" i="4"/>
  <c r="AF44" i="4"/>
  <c r="AI46" i="4"/>
  <c r="AJ46" i="4"/>
  <c r="AG36" i="4"/>
  <c r="AH36" i="4"/>
  <c r="AE48" i="4"/>
  <c r="AF48" i="4"/>
  <c r="H43" i="7"/>
  <c r="AG45" i="7"/>
  <c r="AH45" i="7"/>
  <c r="H58" i="8"/>
  <c r="AG57" i="8"/>
  <c r="AH57" i="8"/>
  <c r="AC47" i="8"/>
  <c r="AD47" i="8"/>
  <c r="AB34" i="8"/>
  <c r="AE53" i="8"/>
  <c r="AF53" i="8"/>
  <c r="AC50" i="8"/>
  <c r="AD50" i="8"/>
  <c r="H55" i="7"/>
  <c r="H35" i="7"/>
  <c r="H58" i="7"/>
  <c r="AI58" i="7"/>
  <c r="AJ58" i="7"/>
  <c r="H50" i="7"/>
  <c r="H38" i="7"/>
  <c r="AE38" i="7"/>
  <c r="AF38" i="7"/>
  <c r="H19" i="7"/>
  <c r="AE26" i="7"/>
  <c r="AF26" i="7"/>
  <c r="H31" i="7"/>
  <c r="H32" i="7"/>
  <c r="AG32" i="7"/>
  <c r="AH32" i="7"/>
  <c r="H27" i="7"/>
  <c r="H23" i="7"/>
  <c r="H20" i="7"/>
  <c r="AE20" i="7"/>
  <c r="AF20" i="7"/>
  <c r="AC30" i="7"/>
  <c r="AD30" i="7"/>
  <c r="H28" i="7"/>
  <c r="AC28" i="7"/>
  <c r="AD28" i="7"/>
  <c r="H51" i="14"/>
  <c r="I51" i="14"/>
  <c r="AA51" i="14"/>
  <c r="AB51" i="14"/>
  <c r="I52" i="14"/>
  <c r="AE52" i="14"/>
  <c r="AF52" i="14"/>
  <c r="I44" i="14"/>
  <c r="AA44" i="14"/>
  <c r="AB44" i="14"/>
  <c r="H46" i="14"/>
  <c r="I46" i="14"/>
  <c r="AE46" i="14"/>
  <c r="AF46" i="14"/>
  <c r="I50" i="14"/>
  <c r="AG50" i="14"/>
  <c r="AH50" i="14"/>
  <c r="H49" i="14"/>
  <c r="I49" i="14"/>
  <c r="AI49" i="14"/>
  <c r="AJ49" i="14"/>
  <c r="I60" i="14"/>
  <c r="H62" i="14"/>
  <c r="I62" i="14"/>
  <c r="AA62" i="14"/>
  <c r="AB62" i="14"/>
  <c r="I64" i="14"/>
  <c r="AA64" i="14"/>
  <c r="AB64" i="14"/>
  <c r="I36" i="14"/>
  <c r="AC36" i="14"/>
  <c r="AD36" i="14"/>
  <c r="H34" i="14"/>
  <c r="I34" i="14"/>
  <c r="AA34" i="14"/>
  <c r="AB34" i="14"/>
  <c r="H61" i="14"/>
  <c r="I61" i="14"/>
  <c r="AE61" i="14"/>
  <c r="AF61" i="14"/>
  <c r="I54" i="14"/>
  <c r="AI54" i="14"/>
  <c r="AJ54" i="14"/>
  <c r="I56" i="14"/>
  <c r="AG56" i="14"/>
  <c r="AH56" i="14"/>
  <c r="H55" i="14"/>
  <c r="I55" i="14"/>
  <c r="AA55" i="14"/>
  <c r="AB55" i="14"/>
  <c r="H59" i="14"/>
  <c r="I59" i="14"/>
  <c r="AC59" i="14"/>
  <c r="AD59" i="14"/>
  <c r="H63" i="14"/>
  <c r="I63" i="14"/>
  <c r="AG63" i="14"/>
  <c r="AH63" i="14"/>
  <c r="I33" i="14"/>
  <c r="AG33" i="14"/>
  <c r="AH33" i="14"/>
  <c r="I58" i="14"/>
  <c r="H43" i="3"/>
  <c r="AI43" i="3"/>
  <c r="AJ43" i="3"/>
  <c r="AG51" i="3"/>
  <c r="AH51" i="3"/>
  <c r="H52" i="3"/>
  <c r="H36" i="3"/>
  <c r="H42" i="3"/>
  <c r="H44" i="3"/>
  <c r="H50" i="3"/>
  <c r="AD50" i="3"/>
  <c r="H54" i="3"/>
  <c r="AG54" i="3"/>
  <c r="AH54" i="3"/>
  <c r="H56" i="3"/>
  <c r="AI56" i="3"/>
  <c r="AJ56" i="3"/>
  <c r="AF59" i="3"/>
  <c r="H64" i="3"/>
  <c r="AG64" i="3"/>
  <c r="AH64" i="3"/>
  <c r="H34" i="3"/>
  <c r="AI34" i="3"/>
  <c r="AJ34" i="3"/>
  <c r="AG61" i="3"/>
  <c r="AH61" i="3"/>
  <c r="H58" i="3"/>
  <c r="AF58" i="3"/>
  <c r="H60" i="3"/>
  <c r="H62" i="3"/>
  <c r="H33" i="3"/>
  <c r="AG51" i="5"/>
  <c r="AH51" i="5"/>
  <c r="AG53" i="5"/>
  <c r="AH53" i="5"/>
  <c r="AI33" i="5"/>
  <c r="AJ33" i="5"/>
  <c r="AG40" i="5"/>
  <c r="AH40" i="5"/>
  <c r="AE48" i="5"/>
  <c r="AF48" i="5"/>
  <c r="AB36" i="5"/>
  <c r="AI43" i="5"/>
  <c r="AJ43" i="5"/>
  <c r="AI60" i="5"/>
  <c r="AJ60" i="5"/>
  <c r="AE62" i="5"/>
  <c r="AF62" i="5"/>
  <c r="AE44" i="5"/>
  <c r="AF44" i="5"/>
  <c r="AG25" i="8"/>
  <c r="AH25" i="8"/>
  <c r="H24" i="8"/>
  <c r="AB19" i="8"/>
  <c r="AE49" i="5"/>
  <c r="AF49" i="5"/>
  <c r="H59" i="7"/>
  <c r="H47" i="7"/>
  <c r="H59" i="8"/>
  <c r="H62" i="8"/>
  <c r="H61" i="8"/>
  <c r="AE61" i="8"/>
  <c r="AF61" i="8"/>
  <c r="AG55" i="8"/>
  <c r="AH55" i="8"/>
  <c r="H54" i="8"/>
  <c r="AC54" i="8"/>
  <c r="AD54" i="8"/>
  <c r="H63" i="7"/>
  <c r="H39" i="7"/>
  <c r="AG41" i="7"/>
  <c r="AH41" i="7"/>
  <c r="H62" i="7"/>
  <c r="AI64" i="7"/>
  <c r="AJ64" i="7"/>
  <c r="H48" i="7"/>
  <c r="AE48" i="7"/>
  <c r="AF48" i="7"/>
  <c r="AD37" i="7"/>
  <c r="H51" i="7"/>
  <c r="D60" i="8"/>
  <c r="D39" i="15"/>
  <c r="D45" i="15"/>
  <c r="D53" i="15"/>
  <c r="D38" i="5"/>
  <c r="D46" i="4"/>
  <c r="D56" i="3"/>
  <c r="D45" i="14"/>
  <c r="D47" i="3"/>
  <c r="D38" i="3"/>
  <c r="D36" i="7"/>
  <c r="D34" i="4"/>
  <c r="D35" i="7"/>
  <c r="D35" i="15"/>
  <c r="D26" i="4"/>
  <c r="D27" i="7"/>
  <c r="D30" i="4"/>
  <c r="D25" i="4"/>
  <c r="D28" i="3"/>
  <c r="D31" i="3"/>
  <c r="D25" i="15"/>
  <c r="D29" i="15"/>
  <c r="D31" i="15"/>
  <c r="D29" i="5"/>
  <c r="D30" i="5"/>
  <c r="D29" i="3"/>
  <c r="D31" i="7"/>
  <c r="H30" i="9"/>
  <c r="I30" i="9"/>
  <c r="H31" i="9"/>
  <c r="I31" i="9"/>
  <c r="AA31" i="9"/>
  <c r="AB31" i="9"/>
  <c r="I28" i="9"/>
  <c r="AG28" i="9"/>
  <c r="AH28" i="9"/>
  <c r="H27" i="9"/>
  <c r="I27" i="9"/>
  <c r="I32" i="9"/>
  <c r="AC32" i="9"/>
  <c r="AD32" i="9"/>
  <c r="I29" i="9"/>
  <c r="H26" i="9"/>
  <c r="I26" i="9"/>
  <c r="AE26" i="9"/>
  <c r="AF26" i="9"/>
  <c r="I25" i="9"/>
  <c r="AG25" i="9"/>
  <c r="AH25" i="9"/>
  <c r="I31" i="17"/>
  <c r="AA31" i="17"/>
  <c r="AB31" i="17"/>
  <c r="I30" i="17"/>
  <c r="AC30" i="17"/>
  <c r="AD30" i="17"/>
  <c r="H29" i="17"/>
  <c r="I29" i="17"/>
  <c r="AI29" i="17"/>
  <c r="AJ29" i="17"/>
  <c r="I27" i="17"/>
  <c r="AI27" i="17"/>
  <c r="AJ27" i="17"/>
  <c r="H28" i="17"/>
  <c r="I28" i="17"/>
  <c r="AE28" i="17"/>
  <c r="AF28" i="17"/>
  <c r="H25" i="17"/>
  <c r="I25" i="17"/>
  <c r="AC25" i="17"/>
  <c r="AD25" i="17"/>
  <c r="I26" i="17"/>
  <c r="H32" i="17"/>
  <c r="I32" i="17"/>
  <c r="AI32" i="17"/>
  <c r="AJ32" i="17"/>
  <c r="H27" i="10"/>
  <c r="I27" i="10"/>
  <c r="H30" i="10"/>
  <c r="I30" i="10"/>
  <c r="AA30" i="10"/>
  <c r="AB30" i="10"/>
  <c r="I29" i="10"/>
  <c r="I28" i="10"/>
  <c r="AI28" i="10"/>
  <c r="AJ28" i="10"/>
  <c r="H25" i="10"/>
  <c r="I25" i="10"/>
  <c r="AI25" i="10"/>
  <c r="AJ25" i="10"/>
  <c r="I26" i="10"/>
  <c r="AC26" i="10"/>
  <c r="AD26" i="10"/>
  <c r="H31" i="10"/>
  <c r="I31" i="10"/>
  <c r="AE31" i="10"/>
  <c r="AF31" i="10"/>
  <c r="I32" i="10"/>
  <c r="AG32" i="10"/>
  <c r="AH32" i="10"/>
  <c r="H28" i="16"/>
  <c r="I28" i="16"/>
  <c r="AA28" i="16"/>
  <c r="AB28" i="16"/>
  <c r="I29" i="16"/>
  <c r="H27" i="16"/>
  <c r="I27" i="16"/>
  <c r="AA27" i="16"/>
  <c r="AB27" i="16"/>
  <c r="I26" i="16"/>
  <c r="AC26" i="16"/>
  <c r="AD26" i="16"/>
  <c r="I32" i="16"/>
  <c r="AA32" i="16"/>
  <c r="AB32" i="16"/>
  <c r="I25" i="16"/>
  <c r="AA25" i="16"/>
  <c r="AB25" i="16"/>
  <c r="H31" i="16"/>
  <c r="I31" i="16"/>
  <c r="AA31" i="16"/>
  <c r="AB31" i="16"/>
  <c r="I30" i="16"/>
  <c r="AA30" i="16"/>
  <c r="AB30" i="16"/>
  <c r="H28" i="6"/>
  <c r="I28" i="6"/>
  <c r="AC28" i="6"/>
  <c r="AD28" i="6"/>
  <c r="I30" i="6"/>
  <c r="AA30" i="6"/>
  <c r="AB30" i="6"/>
  <c r="H27" i="6"/>
  <c r="I27" i="6"/>
  <c r="AC27" i="6"/>
  <c r="AD27" i="6"/>
  <c r="I29" i="6"/>
  <c r="AA29" i="6"/>
  <c r="AB29" i="6"/>
  <c r="I26" i="6"/>
  <c r="H31" i="6"/>
  <c r="I31" i="6"/>
  <c r="AE31" i="6"/>
  <c r="AF31" i="6"/>
  <c r="H32" i="6"/>
  <c r="I32" i="6"/>
  <c r="I25" i="6"/>
  <c r="AE25" i="6"/>
  <c r="AF25" i="6"/>
  <c r="D39" i="5"/>
  <c r="D37" i="5"/>
  <c r="D44" i="3"/>
  <c r="D48" i="3"/>
  <c r="D46" i="3"/>
  <c r="D40" i="3"/>
  <c r="D47" i="14"/>
  <c r="D51" i="14"/>
  <c r="D55" i="4"/>
  <c r="D40" i="4"/>
  <c r="D41" i="15"/>
  <c r="D47" i="15"/>
  <c r="D57" i="15"/>
  <c r="D55" i="15"/>
  <c r="D61" i="15"/>
  <c r="D32" i="7"/>
  <c r="D30" i="15"/>
  <c r="D26" i="5"/>
  <c r="D32" i="3"/>
  <c r="D25" i="5"/>
  <c r="D27" i="15"/>
  <c r="D28" i="15"/>
  <c r="D26" i="3"/>
  <c r="D30" i="3"/>
  <c r="D33" i="15"/>
  <c r="D34" i="3"/>
  <c r="D34" i="5"/>
  <c r="D28" i="7"/>
  <c r="D35" i="5"/>
  <c r="D36" i="3"/>
  <c r="D36" i="4"/>
  <c r="D37" i="15"/>
  <c r="D42" i="3"/>
  <c r="D59" i="14"/>
  <c r="D50" i="4"/>
  <c r="D56" i="4"/>
  <c r="D52" i="15"/>
  <c r="D51" i="15"/>
  <c r="D62" i="15"/>
  <c r="D59" i="15"/>
  <c r="D49" i="15"/>
  <c r="D43" i="15"/>
  <c r="D47" i="7"/>
  <c r="D39" i="7"/>
  <c r="D58" i="8"/>
  <c r="D54" i="8"/>
  <c r="D62" i="8"/>
  <c r="D50" i="8"/>
  <c r="D48" i="8"/>
  <c r="D41" i="7"/>
  <c r="D62" i="7"/>
  <c r="D54" i="7"/>
  <c r="D42" i="4"/>
  <c r="D53" i="14"/>
  <c r="D62" i="3"/>
  <c r="D60" i="3"/>
  <c r="D58" i="3"/>
  <c r="D52" i="3"/>
  <c r="D50" i="3"/>
  <c r="D43" i="3"/>
  <c r="D61" i="14"/>
  <c r="D49" i="14"/>
  <c r="D43" i="14"/>
  <c r="D38" i="14"/>
  <c r="D38" i="4"/>
  <c r="D54" i="4"/>
  <c r="D58" i="4"/>
  <c r="D46" i="8"/>
  <c r="D42" i="8"/>
  <c r="D55" i="7"/>
  <c r="D43" i="7"/>
  <c r="D59" i="7"/>
  <c r="D58" i="7"/>
  <c r="D42" i="7"/>
  <c r="D44" i="7"/>
  <c r="D54" i="3"/>
  <c r="D62" i="4"/>
  <c r="D55" i="14"/>
  <c r="D41" i="14"/>
  <c r="D57" i="14"/>
  <c r="D51" i="7"/>
  <c r="D39" i="6"/>
  <c r="D40" i="6"/>
  <c r="D43" i="6"/>
  <c r="D44" i="6"/>
  <c r="D45" i="6"/>
  <c r="D51" i="6"/>
  <c r="D55" i="6"/>
  <c r="D48" i="6"/>
  <c r="D49" i="6"/>
  <c r="D52" i="6"/>
  <c r="D53" i="6"/>
  <c r="D60" i="6"/>
  <c r="D47" i="6"/>
  <c r="D56" i="6"/>
  <c r="D59" i="6"/>
  <c r="D39" i="10"/>
  <c r="D43" i="10"/>
  <c r="D51" i="10"/>
  <c r="D55" i="10"/>
  <c r="D42" i="10"/>
  <c r="D46" i="10"/>
  <c r="D47" i="10"/>
  <c r="D57" i="10"/>
  <c r="D58" i="10"/>
  <c r="D60" i="10"/>
  <c r="D59" i="10"/>
  <c r="D51" i="9"/>
  <c r="D61" i="9"/>
  <c r="D38" i="9"/>
  <c r="D43" i="9"/>
  <c r="D46" i="9"/>
  <c r="D50" i="9"/>
  <c r="D52" i="9"/>
  <c r="D58" i="9"/>
  <c r="D59" i="9"/>
  <c r="D60" i="9"/>
  <c r="D48" i="9"/>
  <c r="D39" i="9"/>
  <c r="D54" i="9"/>
  <c r="D55" i="9"/>
  <c r="D62" i="9"/>
  <c r="D47" i="9"/>
  <c r="D42" i="9"/>
  <c r="D58" i="16"/>
  <c r="D62" i="16"/>
  <c r="D60" i="16"/>
  <c r="D55" i="16"/>
  <c r="D59" i="16"/>
  <c r="D61" i="16"/>
  <c r="D38" i="16"/>
  <c r="D40" i="16"/>
  <c r="D39" i="16"/>
  <c r="D43" i="16"/>
  <c r="D46" i="16"/>
  <c r="D48" i="16"/>
  <c r="D56" i="16"/>
  <c r="D53" i="16"/>
  <c r="D47" i="16"/>
  <c r="D49" i="16"/>
  <c r="D51" i="16"/>
  <c r="D38" i="17"/>
  <c r="D41" i="17"/>
  <c r="D44" i="17"/>
  <c r="D45" i="17"/>
  <c r="D58" i="17"/>
  <c r="D43" i="17"/>
  <c r="D46" i="17"/>
  <c r="D50" i="17"/>
  <c r="D52" i="17"/>
  <c r="D56" i="17"/>
  <c r="D57" i="17"/>
  <c r="D54" i="17"/>
  <c r="D40" i="17"/>
  <c r="D42" i="17"/>
  <c r="D48" i="17"/>
  <c r="D60" i="17"/>
  <c r="D62" i="17"/>
  <c r="D37" i="16"/>
  <c r="D37" i="17"/>
  <c r="D36" i="6"/>
  <c r="D36" i="10"/>
  <c r="D36" i="9"/>
  <c r="D36" i="16"/>
  <c r="D36" i="17"/>
  <c r="D35" i="6"/>
  <c r="D35" i="10"/>
  <c r="D35" i="9"/>
  <c r="D35" i="16"/>
  <c r="D35" i="17"/>
  <c r="D34" i="17"/>
  <c r="D34" i="16"/>
  <c r="D34" i="9"/>
  <c r="D33" i="16"/>
  <c r="D33" i="17"/>
  <c r="D28" i="17"/>
  <c r="D26" i="17"/>
  <c r="D25" i="17"/>
  <c r="D32" i="17"/>
  <c r="D30" i="17"/>
  <c r="D27" i="17"/>
  <c r="D29" i="17"/>
  <c r="D26" i="16"/>
  <c r="D28" i="16"/>
  <c r="D25" i="16"/>
  <c r="D31" i="16"/>
  <c r="D27" i="16"/>
  <c r="D30" i="16"/>
  <c r="D32" i="16"/>
  <c r="D25" i="6"/>
  <c r="D32" i="6"/>
  <c r="D31" i="6"/>
  <c r="D28" i="6"/>
  <c r="D29" i="6"/>
  <c r="D27" i="6"/>
  <c r="D26" i="10"/>
  <c r="D32" i="10"/>
  <c r="D31" i="10"/>
  <c r="D27" i="10"/>
  <c r="D28" i="10"/>
  <c r="D32" i="9"/>
  <c r="D30" i="9"/>
  <c r="D31" i="9"/>
  <c r="D28" i="9"/>
  <c r="D26" i="9"/>
  <c r="D27" i="9"/>
  <c r="AI21" i="5"/>
  <c r="AJ21" i="5"/>
  <c r="H64" i="5"/>
  <c r="AG64" i="5"/>
  <c r="AH64" i="5"/>
  <c r="H63" i="16"/>
  <c r="I63" i="16"/>
  <c r="AA63" i="16"/>
  <c r="AB63" i="16"/>
  <c r="D63" i="10"/>
  <c r="D63" i="5"/>
  <c r="D64" i="6"/>
  <c r="D63" i="6"/>
  <c r="D64" i="16"/>
  <c r="D63" i="16"/>
  <c r="D64" i="17"/>
  <c r="D63" i="17"/>
  <c r="AI63" i="3"/>
  <c r="AJ63" i="3"/>
  <c r="D64" i="9"/>
  <c r="D63" i="9"/>
  <c r="AG63" i="8"/>
  <c r="AH63" i="8"/>
  <c r="H64" i="8"/>
  <c r="D64" i="3"/>
  <c r="D63" i="14"/>
  <c r="D63" i="15"/>
  <c r="D63" i="8"/>
  <c r="D63" i="7"/>
  <c r="D64" i="15"/>
  <c r="D64" i="8"/>
  <c r="D63" i="4"/>
  <c r="AI31" i="4"/>
  <c r="AJ31" i="4"/>
  <c r="AI61" i="4"/>
  <c r="AJ61" i="4"/>
  <c r="AI49" i="4"/>
  <c r="AJ49" i="4"/>
  <c r="AC43" i="14"/>
  <c r="AD43" i="14"/>
  <c r="AG40" i="8"/>
  <c r="AH40" i="8"/>
  <c r="AI35" i="14"/>
  <c r="AJ35" i="14"/>
  <c r="AC63" i="17"/>
  <c r="AD63" i="17"/>
  <c r="AE49" i="7"/>
  <c r="AF49" i="7"/>
  <c r="D64" i="10"/>
  <c r="D37" i="6"/>
  <c r="D53" i="17"/>
  <c r="D61" i="17"/>
  <c r="D55" i="17"/>
  <c r="D42" i="16"/>
  <c r="D54" i="16"/>
  <c r="D44" i="16"/>
  <c r="AI55" i="3"/>
  <c r="AJ55" i="3"/>
  <c r="D60" i="15"/>
  <c r="D39" i="4"/>
  <c r="H29" i="6"/>
  <c r="D44" i="15"/>
  <c r="H45" i="6"/>
  <c r="H60" i="9"/>
  <c r="AG39" i="5"/>
  <c r="AH39" i="5"/>
  <c r="D33" i="6"/>
  <c r="D57" i="6"/>
  <c r="D50" i="15"/>
  <c r="H32" i="9"/>
  <c r="H58" i="16"/>
  <c r="D33" i="3"/>
  <c r="H31" i="3"/>
  <c r="D27" i="3"/>
  <c r="H57" i="3"/>
  <c r="H41" i="3"/>
  <c r="D41" i="3"/>
  <c r="H37" i="3"/>
  <c r="D37" i="3"/>
  <c r="H52" i="4"/>
  <c r="D52" i="4"/>
  <c r="H60" i="4"/>
  <c r="H37" i="8"/>
  <c r="H29" i="10"/>
  <c r="D61" i="10"/>
  <c r="D29" i="10"/>
  <c r="D61" i="7"/>
  <c r="D44" i="4"/>
  <c r="D57" i="3"/>
  <c r="D32" i="4"/>
  <c r="D34" i="7"/>
  <c r="D51" i="3"/>
  <c r="H44" i="5"/>
  <c r="H22" i="7"/>
  <c r="AI22" i="7"/>
  <c r="AJ22" i="7"/>
  <c r="H35" i="3"/>
  <c r="H27" i="4"/>
  <c r="D27" i="4"/>
  <c r="D31" i="4"/>
  <c r="H35" i="4"/>
  <c r="D35" i="4"/>
  <c r="H43" i="4"/>
  <c r="D43" i="4"/>
  <c r="D47" i="4"/>
  <c r="D51" i="4"/>
  <c r="H59" i="4"/>
  <c r="D59" i="4"/>
  <c r="H63" i="4"/>
  <c r="D27" i="5"/>
  <c r="H31" i="5"/>
  <c r="D31" i="5"/>
  <c r="H25" i="6"/>
  <c r="D41" i="6"/>
  <c r="H49" i="6"/>
  <c r="H61" i="6"/>
  <c r="D61" i="6"/>
  <c r="H40" i="7"/>
  <c r="D40" i="7"/>
  <c r="H44" i="7"/>
  <c r="D48" i="7"/>
  <c r="D52" i="7"/>
  <c r="H56" i="7"/>
  <c r="D56" i="7"/>
  <c r="H60" i="7"/>
  <c r="D60" i="7"/>
  <c r="D28" i="8"/>
  <c r="D40" i="8"/>
  <c r="H44" i="8"/>
  <c r="D44" i="8"/>
  <c r="H60" i="8"/>
  <c r="H28" i="9"/>
  <c r="H40" i="9"/>
  <c r="D40" i="9"/>
  <c r="H44" i="9"/>
  <c r="D44" i="9"/>
  <c r="H52" i="9"/>
  <c r="H56" i="9"/>
  <c r="D40" i="10"/>
  <c r="H44" i="10"/>
  <c r="H48" i="10"/>
  <c r="D48" i="10"/>
  <c r="H52" i="10"/>
  <c r="D52" i="10"/>
  <c r="D56" i="10"/>
  <c r="H29" i="14"/>
  <c r="D33" i="14"/>
  <c r="D37" i="14"/>
  <c r="H37" i="14"/>
  <c r="D40" i="15"/>
  <c r="D42" i="15"/>
  <c r="H44" i="15"/>
  <c r="D46" i="15"/>
  <c r="D48" i="15"/>
  <c r="D54" i="15"/>
  <c r="H56" i="15"/>
  <c r="D58" i="15"/>
  <c r="H62" i="15"/>
  <c r="H46" i="16"/>
  <c r="H48" i="16"/>
  <c r="H50" i="16"/>
  <c r="H52" i="16"/>
  <c r="H56" i="16"/>
  <c r="H60" i="16"/>
  <c r="H45" i="17"/>
  <c r="H51" i="17"/>
  <c r="H57" i="17"/>
  <c r="I23" i="21"/>
  <c r="M23" i="21"/>
  <c r="Q23" i="21"/>
  <c r="J23" i="21"/>
  <c r="N23" i="21"/>
  <c r="R23" i="21"/>
  <c r="K23" i="21"/>
  <c r="S23" i="21"/>
  <c r="P23" i="21"/>
  <c r="T23" i="21"/>
  <c r="L23" i="21"/>
  <c r="O23" i="21"/>
  <c r="I27" i="21"/>
  <c r="M27" i="21"/>
  <c r="Q27" i="21"/>
  <c r="J27" i="21"/>
  <c r="N27" i="21"/>
  <c r="R27" i="21"/>
  <c r="P27" i="21"/>
  <c r="O27" i="21"/>
  <c r="T27" i="21"/>
  <c r="L27" i="21"/>
  <c r="S27" i="21"/>
  <c r="K27" i="21"/>
  <c r="I31" i="21"/>
  <c r="M31" i="21"/>
  <c r="Q31" i="21"/>
  <c r="J31" i="21"/>
  <c r="N31" i="21"/>
  <c r="R31" i="21"/>
  <c r="P31" i="21"/>
  <c r="K31" i="21"/>
  <c r="L31" i="21"/>
  <c r="O31" i="21"/>
  <c r="S31" i="21"/>
  <c r="T31" i="21"/>
  <c r="G31" i="21"/>
  <c r="U31" i="21"/>
  <c r="I35" i="21"/>
  <c r="M35" i="21"/>
  <c r="Q35" i="21"/>
  <c r="J35" i="21"/>
  <c r="N35" i="21"/>
  <c r="R35" i="21"/>
  <c r="P35" i="21"/>
  <c r="O35" i="21"/>
  <c r="S35" i="21"/>
  <c r="T35" i="21"/>
  <c r="L35" i="21"/>
  <c r="K35" i="21"/>
  <c r="I39" i="21"/>
  <c r="M39" i="21"/>
  <c r="Q39" i="21"/>
  <c r="J39" i="21"/>
  <c r="N39" i="21"/>
  <c r="R39" i="21"/>
  <c r="P39" i="21"/>
  <c r="K39" i="21"/>
  <c r="T39" i="21"/>
  <c r="L39" i="21"/>
  <c r="O39" i="21"/>
  <c r="S39" i="21"/>
  <c r="I43" i="21"/>
  <c r="M43" i="21"/>
  <c r="Q43" i="21"/>
  <c r="J43" i="21"/>
  <c r="N43" i="21"/>
  <c r="R43" i="21"/>
  <c r="P43" i="21"/>
  <c r="O43" i="21"/>
  <c r="S43" i="21"/>
  <c r="T43" i="21"/>
  <c r="L43" i="21"/>
  <c r="K43" i="21"/>
  <c r="K47" i="21"/>
  <c r="O47" i="21"/>
  <c r="S47" i="21"/>
  <c r="J47" i="21"/>
  <c r="P47" i="21"/>
  <c r="L47" i="21"/>
  <c r="M47" i="21"/>
  <c r="I47" i="21"/>
  <c r="N47" i="21"/>
  <c r="T47" i="21"/>
  <c r="Q47" i="21"/>
  <c r="R47" i="21"/>
  <c r="K51" i="21"/>
  <c r="O51" i="21"/>
  <c r="S51" i="21"/>
  <c r="I51" i="21"/>
  <c r="J51" i="21"/>
  <c r="L51" i="21"/>
  <c r="M51" i="21"/>
  <c r="N51" i="21"/>
  <c r="P51" i="21"/>
  <c r="Q51" i="21"/>
  <c r="R51" i="21"/>
  <c r="T51" i="21"/>
  <c r="G51" i="21"/>
  <c r="U51" i="21"/>
  <c r="K55" i="21"/>
  <c r="O55" i="21"/>
  <c r="S55" i="21"/>
  <c r="Q55" i="21"/>
  <c r="I55" i="21"/>
  <c r="N55" i="21"/>
  <c r="T55" i="21"/>
  <c r="J55" i="21"/>
  <c r="P55" i="21"/>
  <c r="L55" i="21"/>
  <c r="R55" i="21"/>
  <c r="M55" i="21"/>
  <c r="K59" i="21"/>
  <c r="O59" i="21"/>
  <c r="P59" i="21"/>
  <c r="Q59" i="21"/>
  <c r="I59" i="21"/>
  <c r="N59" i="21"/>
  <c r="S59" i="21"/>
  <c r="J59" i="21"/>
  <c r="T59" i="21"/>
  <c r="L59" i="21"/>
  <c r="M59" i="21"/>
  <c r="R59" i="21"/>
  <c r="L63" i="21"/>
  <c r="M63" i="21"/>
  <c r="K63" i="21"/>
  <c r="O63" i="21"/>
  <c r="S63" i="21"/>
  <c r="P63" i="21"/>
  <c r="T63" i="21"/>
  <c r="I63" i="21"/>
  <c r="Q63" i="21"/>
  <c r="N63" i="21"/>
  <c r="R63" i="21"/>
  <c r="J63" i="21"/>
  <c r="D25" i="3"/>
  <c r="H63" i="3"/>
  <c r="D59" i="3"/>
  <c r="H59" i="3"/>
  <c r="H55" i="3"/>
  <c r="H53" i="3"/>
  <c r="D49" i="3"/>
  <c r="D39" i="3"/>
  <c r="H28" i="4"/>
  <c r="D28" i="4"/>
  <c r="H36" i="4"/>
  <c r="H64" i="4"/>
  <c r="H28" i="5"/>
  <c r="D28" i="5"/>
  <c r="H36" i="5"/>
  <c r="D36" i="5"/>
  <c r="D46" i="6"/>
  <c r="D58" i="6"/>
  <c r="D26" i="7"/>
  <c r="H26" i="7"/>
  <c r="D30" i="7"/>
  <c r="D38" i="7"/>
  <c r="D45" i="7"/>
  <c r="H25" i="8"/>
  <c r="D33" i="8"/>
  <c r="H33" i="8"/>
  <c r="D53" i="8"/>
  <c r="D37" i="10"/>
  <c r="H41" i="10"/>
  <c r="D41" i="10"/>
  <c r="H45" i="10"/>
  <c r="D45" i="10"/>
  <c r="H49" i="10"/>
  <c r="H53" i="10"/>
  <c r="D40" i="14"/>
  <c r="H42" i="14"/>
  <c r="D46" i="14"/>
  <c r="H54" i="14"/>
  <c r="D54" i="14"/>
  <c r="D56" i="14"/>
  <c r="D58" i="14"/>
  <c r="H58" i="14"/>
  <c r="H26" i="15"/>
  <c r="D26" i="15"/>
  <c r="H32" i="15"/>
  <c r="D32" i="15"/>
  <c r="D34" i="15"/>
  <c r="H36" i="15"/>
  <c r="D36" i="15"/>
  <c r="H38" i="15"/>
  <c r="D38" i="15"/>
  <c r="H36" i="16"/>
  <c r="H38" i="16"/>
  <c r="I20" i="21"/>
  <c r="M20" i="21"/>
  <c r="Q20" i="21"/>
  <c r="J20" i="21"/>
  <c r="N20" i="21"/>
  <c r="R20" i="21"/>
  <c r="O20" i="21"/>
  <c r="L20" i="21"/>
  <c r="T20" i="21"/>
  <c r="S20" i="21"/>
  <c r="K20" i="21"/>
  <c r="P20" i="21"/>
  <c r="I24" i="21"/>
  <c r="M24" i="21"/>
  <c r="Q24" i="21"/>
  <c r="J24" i="21"/>
  <c r="N24" i="21"/>
  <c r="R24" i="21"/>
  <c r="L24" i="21"/>
  <c r="T24" i="21"/>
  <c r="S24" i="21"/>
  <c r="P24" i="21"/>
  <c r="K24" i="21"/>
  <c r="O24" i="21"/>
  <c r="I28" i="21"/>
  <c r="M28" i="21"/>
  <c r="Q28" i="21"/>
  <c r="J28" i="21"/>
  <c r="N28" i="21"/>
  <c r="R28" i="21"/>
  <c r="L28" i="21"/>
  <c r="T28" i="21"/>
  <c r="O28" i="21"/>
  <c r="P28" i="21"/>
  <c r="S28" i="21"/>
  <c r="K28" i="21"/>
  <c r="I32" i="21"/>
  <c r="M32" i="21"/>
  <c r="Q32" i="21"/>
  <c r="J32" i="21"/>
  <c r="N32" i="21"/>
  <c r="R32" i="21"/>
  <c r="L32" i="21"/>
  <c r="T32" i="21"/>
  <c r="S32" i="21"/>
  <c r="K32" i="21"/>
  <c r="O32" i="21"/>
  <c r="P32" i="21"/>
  <c r="I36" i="21"/>
  <c r="M36" i="21"/>
  <c r="Q36" i="21"/>
  <c r="J36" i="21"/>
  <c r="N36" i="21"/>
  <c r="R36" i="21"/>
  <c r="L36" i="21"/>
  <c r="T36" i="21"/>
  <c r="O36" i="21"/>
  <c r="K36" i="21"/>
  <c r="P36" i="21"/>
  <c r="S36" i="21"/>
  <c r="I40" i="21"/>
  <c r="M40" i="21"/>
  <c r="Q40" i="21"/>
  <c r="J40" i="21"/>
  <c r="N40" i="21"/>
  <c r="R40" i="21"/>
  <c r="L40" i="21"/>
  <c r="T40" i="21"/>
  <c r="S40" i="21"/>
  <c r="P40" i="21"/>
  <c r="K40" i="21"/>
  <c r="O40" i="21"/>
  <c r="I44" i="21"/>
  <c r="M44" i="21"/>
  <c r="Q44" i="21"/>
  <c r="J44" i="21"/>
  <c r="N44" i="21"/>
  <c r="R44" i="21"/>
  <c r="L44" i="21"/>
  <c r="T44" i="21"/>
  <c r="O44" i="21"/>
  <c r="K44" i="21"/>
  <c r="P44" i="21"/>
  <c r="S44" i="21"/>
  <c r="K48" i="21"/>
  <c r="O48" i="21"/>
  <c r="S48" i="21"/>
  <c r="I48" i="21"/>
  <c r="N48" i="21"/>
  <c r="T48" i="21"/>
  <c r="J48" i="21"/>
  <c r="L48" i="21"/>
  <c r="M48" i="21"/>
  <c r="R48" i="21"/>
  <c r="P48" i="21"/>
  <c r="Q48" i="21"/>
  <c r="K52" i="21"/>
  <c r="O52" i="21"/>
  <c r="S52" i="21"/>
  <c r="I52" i="21"/>
  <c r="T52" i="21"/>
  <c r="M52" i="21"/>
  <c r="R52" i="21"/>
  <c r="N52" i="21"/>
  <c r="J52" i="21"/>
  <c r="P52" i="21"/>
  <c r="L52" i="21"/>
  <c r="Q52" i="21"/>
  <c r="K56" i="21"/>
  <c r="O56" i="21"/>
  <c r="S56" i="21"/>
  <c r="I56" i="21"/>
  <c r="P56" i="21"/>
  <c r="M56" i="21"/>
  <c r="R56" i="21"/>
  <c r="N56" i="21"/>
  <c r="T56" i="21"/>
  <c r="J56" i="21"/>
  <c r="L56" i="21"/>
  <c r="Q56" i="21"/>
  <c r="M60" i="21"/>
  <c r="K60" i="21"/>
  <c r="O60" i="21"/>
  <c r="S60" i="21"/>
  <c r="L60" i="21"/>
  <c r="P60" i="21"/>
  <c r="T60" i="21"/>
  <c r="I60" i="21"/>
  <c r="Q60" i="21"/>
  <c r="R60" i="21"/>
  <c r="J60" i="21"/>
  <c r="N60" i="21"/>
  <c r="P64" i="21"/>
  <c r="M64" i="21"/>
  <c r="K64" i="21"/>
  <c r="O64" i="21"/>
  <c r="S64" i="21"/>
  <c r="L64" i="21"/>
  <c r="T64" i="21"/>
  <c r="I64" i="21"/>
  <c r="Q64" i="21"/>
  <c r="R64" i="21"/>
  <c r="J64" i="21"/>
  <c r="N64" i="21"/>
  <c r="D63" i="3"/>
  <c r="D64" i="5"/>
  <c r="D25" i="10"/>
  <c r="D62" i="14"/>
  <c r="D45" i="3"/>
  <c r="D55" i="3"/>
  <c r="H26" i="6"/>
  <c r="D50" i="14"/>
  <c r="H49" i="3"/>
  <c r="H50" i="14"/>
  <c r="H30" i="7"/>
  <c r="H34" i="15"/>
  <c r="H38" i="6"/>
  <c r="H47" i="3"/>
  <c r="H25" i="3"/>
  <c r="D64" i="4"/>
  <c r="D33" i="10"/>
  <c r="D53" i="10"/>
  <c r="D49" i="10"/>
  <c r="D60" i="4"/>
  <c r="D48" i="4"/>
  <c r="D53" i="3"/>
  <c r="D60" i="14"/>
  <c r="D25" i="8"/>
  <c r="D35" i="3"/>
  <c r="H34" i="7"/>
  <c r="H37" i="17"/>
  <c r="H36" i="9"/>
  <c r="H37" i="9"/>
  <c r="H27" i="3"/>
  <c r="H40" i="15"/>
  <c r="I21" i="21"/>
  <c r="M21" i="21"/>
  <c r="Q21" i="21"/>
  <c r="J21" i="21"/>
  <c r="N21" i="21"/>
  <c r="R21" i="21"/>
  <c r="K21" i="21"/>
  <c r="S21" i="21"/>
  <c r="P21" i="21"/>
  <c r="L21" i="21"/>
  <c r="T21" i="21"/>
  <c r="O21" i="21"/>
  <c r="I25" i="21"/>
  <c r="M25" i="21"/>
  <c r="Q25" i="21"/>
  <c r="J25" i="21"/>
  <c r="N25" i="21"/>
  <c r="R25" i="21"/>
  <c r="P25" i="21"/>
  <c r="S25" i="21"/>
  <c r="K25" i="21"/>
  <c r="O25" i="21"/>
  <c r="T25" i="21"/>
  <c r="L25" i="21"/>
  <c r="I29" i="21"/>
  <c r="M29" i="21"/>
  <c r="Q29" i="21"/>
  <c r="J29" i="21"/>
  <c r="N29" i="21"/>
  <c r="R29" i="21"/>
  <c r="P29" i="21"/>
  <c r="L29" i="21"/>
  <c r="K29" i="21"/>
  <c r="T29" i="21"/>
  <c r="O29" i="21"/>
  <c r="S29" i="21"/>
  <c r="I33" i="21"/>
  <c r="M33" i="21"/>
  <c r="Q33" i="21"/>
  <c r="J33" i="21"/>
  <c r="N33" i="21"/>
  <c r="R33" i="21"/>
  <c r="P33" i="21"/>
  <c r="S33" i="21"/>
  <c r="T33" i="21"/>
  <c r="O33" i="21"/>
  <c r="K33" i="21"/>
  <c r="L33" i="21"/>
  <c r="I37" i="21"/>
  <c r="M37" i="21"/>
  <c r="Q37" i="21"/>
  <c r="J37" i="21"/>
  <c r="N37" i="21"/>
  <c r="R37" i="21"/>
  <c r="P37" i="21"/>
  <c r="L37" i="21"/>
  <c r="O37" i="21"/>
  <c r="S37" i="21"/>
  <c r="K37" i="21"/>
  <c r="T37" i="21"/>
  <c r="I41" i="21"/>
  <c r="M41" i="21"/>
  <c r="Q41" i="21"/>
  <c r="J41" i="21"/>
  <c r="N41" i="21"/>
  <c r="R41" i="21"/>
  <c r="P41" i="21"/>
  <c r="S41" i="21"/>
  <c r="T41" i="21"/>
  <c r="O41" i="21"/>
  <c r="K41" i="21"/>
  <c r="L41" i="21"/>
  <c r="I45" i="21"/>
  <c r="M45" i="21"/>
  <c r="J45" i="21"/>
  <c r="O45" i="21"/>
  <c r="S45" i="21"/>
  <c r="L45" i="21"/>
  <c r="R45" i="21"/>
  <c r="N45" i="21"/>
  <c r="P45" i="21"/>
  <c r="K45" i="21"/>
  <c r="Q45" i="21"/>
  <c r="T45" i="21"/>
  <c r="K49" i="21"/>
  <c r="O49" i="21"/>
  <c r="S49" i="21"/>
  <c r="M49" i="21"/>
  <c r="R49" i="21"/>
  <c r="I49" i="21"/>
  <c r="T49" i="21"/>
  <c r="P49" i="21"/>
  <c r="L49" i="21"/>
  <c r="Q49" i="21"/>
  <c r="N49" i="21"/>
  <c r="J49" i="21"/>
  <c r="K53" i="21"/>
  <c r="O53" i="21"/>
  <c r="S53" i="21"/>
  <c r="I53" i="21"/>
  <c r="T53" i="21"/>
  <c r="L53" i="21"/>
  <c r="Q53" i="21"/>
  <c r="M53" i="21"/>
  <c r="R53" i="21"/>
  <c r="N53" i="21"/>
  <c r="J53" i="21"/>
  <c r="P53" i="21"/>
  <c r="K57" i="21"/>
  <c r="O57" i="21"/>
  <c r="S57" i="21"/>
  <c r="R57" i="21"/>
  <c r="N57" i="21"/>
  <c r="L57" i="21"/>
  <c r="Q57" i="21"/>
  <c r="M57" i="21"/>
  <c r="I57" i="21"/>
  <c r="T57" i="21"/>
  <c r="P57" i="21"/>
  <c r="J57" i="21"/>
  <c r="L61" i="21"/>
  <c r="M61" i="21"/>
  <c r="K61" i="21"/>
  <c r="O61" i="21"/>
  <c r="S61" i="21"/>
  <c r="P61" i="21"/>
  <c r="T61" i="21"/>
  <c r="I61" i="21"/>
  <c r="Q61" i="21"/>
  <c r="J61" i="21"/>
  <c r="N61" i="21"/>
  <c r="R61" i="21"/>
  <c r="T65" i="21"/>
  <c r="I65" i="21"/>
  <c r="Q65" i="21"/>
  <c r="K65" i="21"/>
  <c r="O65" i="21"/>
  <c r="S65" i="21"/>
  <c r="L65" i="21"/>
  <c r="P65" i="21"/>
  <c r="M65" i="21"/>
  <c r="J65" i="21"/>
  <c r="N65" i="21"/>
  <c r="R65" i="21"/>
  <c r="I22" i="21"/>
  <c r="M22" i="21"/>
  <c r="Q22" i="21"/>
  <c r="J22" i="21"/>
  <c r="N22" i="21"/>
  <c r="R22" i="21"/>
  <c r="O22" i="21"/>
  <c r="L22" i="21"/>
  <c r="T22" i="21"/>
  <c r="P22" i="21"/>
  <c r="S22" i="21"/>
  <c r="K22" i="21"/>
  <c r="I26" i="21"/>
  <c r="M26" i="21"/>
  <c r="Q26" i="21"/>
  <c r="J26" i="21"/>
  <c r="N26" i="21"/>
  <c r="R26" i="21"/>
  <c r="L26" i="21"/>
  <c r="T26" i="21"/>
  <c r="P26" i="21"/>
  <c r="S26" i="21"/>
  <c r="K26" i="21"/>
  <c r="O26" i="21"/>
  <c r="I30" i="21"/>
  <c r="M30" i="21"/>
  <c r="Q30" i="21"/>
  <c r="J30" i="21"/>
  <c r="N30" i="21"/>
  <c r="R30" i="21"/>
  <c r="L30" i="21"/>
  <c r="T30" i="21"/>
  <c r="K30" i="21"/>
  <c r="O30" i="21"/>
  <c r="P30" i="21"/>
  <c r="S30" i="21"/>
  <c r="I34" i="21"/>
  <c r="M34" i="21"/>
  <c r="Q34" i="21"/>
  <c r="J34" i="21"/>
  <c r="N34" i="21"/>
  <c r="R34" i="21"/>
  <c r="L34" i="21"/>
  <c r="T34" i="21"/>
  <c r="P34" i="21"/>
  <c r="K34" i="21"/>
  <c r="O34" i="21"/>
  <c r="S34" i="21"/>
  <c r="I38" i="21"/>
  <c r="M38" i="21"/>
  <c r="Q38" i="21"/>
  <c r="J38" i="21"/>
  <c r="N38" i="21"/>
  <c r="R38" i="21"/>
  <c r="L38" i="21"/>
  <c r="T38" i="21"/>
  <c r="K38" i="21"/>
  <c r="S38" i="21"/>
  <c r="O38" i="21"/>
  <c r="P38" i="21"/>
  <c r="I42" i="21"/>
  <c r="M42" i="21"/>
  <c r="Q42" i="21"/>
  <c r="J42" i="21"/>
  <c r="N42" i="21"/>
  <c r="R42" i="21"/>
  <c r="L42" i="21"/>
  <c r="T42" i="21"/>
  <c r="P42" i="21"/>
  <c r="K42" i="21"/>
  <c r="O42" i="21"/>
  <c r="S42" i="21"/>
  <c r="K46" i="21"/>
  <c r="O46" i="21"/>
  <c r="S46" i="21"/>
  <c r="L46" i="21"/>
  <c r="Q46" i="21"/>
  <c r="M46" i="21"/>
  <c r="N46" i="21"/>
  <c r="J46" i="21"/>
  <c r="P46" i="21"/>
  <c r="R46" i="21"/>
  <c r="I46" i="21"/>
  <c r="T46" i="21"/>
  <c r="K50" i="21"/>
  <c r="O50" i="21"/>
  <c r="S50" i="21"/>
  <c r="L50" i="21"/>
  <c r="Q50" i="21"/>
  <c r="R50" i="21"/>
  <c r="J50" i="21"/>
  <c r="P50" i="21"/>
  <c r="M50" i="21"/>
  <c r="N50" i="21"/>
  <c r="T50" i="21"/>
  <c r="I50" i="21"/>
  <c r="K54" i="21"/>
  <c r="O54" i="21"/>
  <c r="S54" i="21"/>
  <c r="L54" i="21"/>
  <c r="R54" i="21"/>
  <c r="J54" i="21"/>
  <c r="P54" i="21"/>
  <c r="Q54" i="21"/>
  <c r="M54" i="21"/>
  <c r="I54" i="21"/>
  <c r="N54" i="21"/>
  <c r="T54" i="21"/>
  <c r="K58" i="21"/>
  <c r="O58" i="21"/>
  <c r="S58" i="21"/>
  <c r="R58" i="21"/>
  <c r="J58" i="21"/>
  <c r="P58" i="21"/>
  <c r="L58" i="21"/>
  <c r="Q58" i="21"/>
  <c r="M58" i="21"/>
  <c r="I58" i="21"/>
  <c r="N58" i="21"/>
  <c r="T58" i="21"/>
  <c r="L62" i="21"/>
  <c r="I62" i="21"/>
  <c r="Q62" i="21"/>
  <c r="K62" i="21"/>
  <c r="O62" i="21"/>
  <c r="S62" i="21"/>
  <c r="P62" i="21"/>
  <c r="T62" i="21"/>
  <c r="M62" i="21"/>
  <c r="J62" i="21"/>
  <c r="N62" i="21"/>
  <c r="R62" i="21"/>
  <c r="AF37" i="3"/>
  <c r="AI37" i="4"/>
  <c r="AJ37" i="4"/>
  <c r="AC28" i="15"/>
  <c r="AD28" i="15"/>
  <c r="AG29" i="5"/>
  <c r="AH29" i="5"/>
  <c r="AI40" i="8"/>
  <c r="AJ40" i="8"/>
  <c r="AE39" i="4"/>
  <c r="AF39" i="4"/>
  <c r="AC56" i="9"/>
  <c r="AD56" i="9"/>
  <c r="AG41" i="15"/>
  <c r="AH41" i="15"/>
  <c r="AI64" i="4"/>
  <c r="AJ64" i="4"/>
  <c r="AA63" i="17"/>
  <c r="AB63" i="17"/>
  <c r="AE25" i="9"/>
  <c r="AF25" i="9"/>
  <c r="AG45" i="3"/>
  <c r="AH45" i="3"/>
  <c r="AI31" i="5"/>
  <c r="AJ31" i="5"/>
  <c r="AC33" i="15"/>
  <c r="AD33" i="15"/>
  <c r="AE64" i="15"/>
  <c r="AF64" i="15"/>
  <c r="AG28" i="5"/>
  <c r="AH28" i="5"/>
  <c r="AD29" i="4"/>
  <c r="AE31" i="5"/>
  <c r="AF31" i="5"/>
  <c r="AE29" i="4"/>
  <c r="AF29" i="4"/>
  <c r="AC39" i="7"/>
  <c r="AD39" i="7"/>
  <c r="AA46" i="14"/>
  <c r="AB46" i="14"/>
  <c r="AI47" i="15"/>
  <c r="AJ47" i="15"/>
  <c r="AC46" i="15"/>
  <c r="AD46" i="15"/>
  <c r="AE60" i="15"/>
  <c r="AF60" i="15"/>
  <c r="AE29" i="15"/>
  <c r="AF29" i="15"/>
  <c r="AG20" i="7"/>
  <c r="AH20" i="7"/>
  <c r="AA29" i="17"/>
  <c r="AB29" i="17"/>
  <c r="AA38" i="9"/>
  <c r="AB38" i="9"/>
  <c r="AE50" i="5"/>
  <c r="AF50" i="5"/>
  <c r="AE37" i="15"/>
  <c r="AF37" i="15"/>
  <c r="AE59" i="5"/>
  <c r="AF59" i="5"/>
  <c r="AI29" i="15"/>
  <c r="AJ29" i="15"/>
  <c r="AC38" i="7"/>
  <c r="AD38" i="7"/>
  <c r="AG47" i="15"/>
  <c r="AH47" i="15"/>
  <c r="AI28" i="5"/>
  <c r="AJ28" i="5"/>
  <c r="AG40" i="15"/>
  <c r="AH40" i="15"/>
  <c r="AG28" i="4"/>
  <c r="AH28" i="4"/>
  <c r="AC32" i="16"/>
  <c r="AD32" i="16"/>
  <c r="AI30" i="8"/>
  <c r="AJ30" i="8"/>
  <c r="AI25" i="5"/>
  <c r="AJ25" i="5"/>
  <c r="AA37" i="9"/>
  <c r="AB37" i="9"/>
  <c r="AA37" i="15"/>
  <c r="AB37" i="15"/>
  <c r="AI51" i="5"/>
  <c r="AJ51" i="5"/>
  <c r="AG26" i="14"/>
  <c r="AH26" i="14"/>
  <c r="AI46" i="9"/>
  <c r="AJ46" i="9"/>
  <c r="AI41" i="15"/>
  <c r="AJ41" i="15"/>
  <c r="AG28" i="15"/>
  <c r="AH28" i="15"/>
  <c r="AG28" i="10"/>
  <c r="AH28" i="10"/>
  <c r="AI32" i="10"/>
  <c r="AJ32" i="10"/>
  <c r="AC40" i="8"/>
  <c r="AD40" i="8"/>
  <c r="AI25" i="8"/>
  <c r="AJ25" i="8"/>
  <c r="AI36" i="14"/>
  <c r="AJ36" i="14"/>
  <c r="AA56" i="9"/>
  <c r="AB56" i="9"/>
  <c r="AI45" i="3"/>
  <c r="AJ45" i="3"/>
  <c r="AI60" i="4"/>
  <c r="AJ60" i="4"/>
  <c r="AG39" i="4"/>
  <c r="AH39" i="4"/>
  <c r="AC49" i="7"/>
  <c r="AD49" i="7"/>
  <c r="AG39" i="10"/>
  <c r="AH39" i="10"/>
  <c r="AG42" i="15"/>
  <c r="AH42" i="15"/>
  <c r="AI26" i="5"/>
  <c r="AJ26" i="5"/>
  <c r="AC25" i="15"/>
  <c r="AD25" i="15"/>
  <c r="AI26" i="7"/>
  <c r="AJ26" i="7"/>
  <c r="AC32" i="15"/>
  <c r="AD32" i="15"/>
  <c r="AG25" i="15"/>
  <c r="AH25" i="15"/>
  <c r="AI64" i="9"/>
  <c r="AJ64" i="9"/>
  <c r="AE44" i="15"/>
  <c r="AF44" i="15"/>
  <c r="AG45" i="5"/>
  <c r="AH45" i="5"/>
  <c r="AA60" i="6"/>
  <c r="AB60" i="6"/>
  <c r="AE41" i="4"/>
  <c r="AF41" i="4"/>
  <c r="AE38" i="8"/>
  <c r="AF38" i="8"/>
  <c r="AE41" i="5"/>
  <c r="AF41" i="5"/>
  <c r="AC44" i="17"/>
  <c r="AD44" i="17"/>
  <c r="AF47" i="3"/>
  <c r="AG64" i="9"/>
  <c r="AH64" i="9"/>
  <c r="AG38" i="5"/>
  <c r="AH38" i="5"/>
  <c r="AE37" i="5"/>
  <c r="AF37" i="5"/>
  <c r="AI28" i="9"/>
  <c r="AJ28" i="9"/>
  <c r="AI35" i="4"/>
  <c r="AJ35" i="4"/>
  <c r="AE27" i="4"/>
  <c r="AF27" i="4"/>
  <c r="AE64" i="7"/>
  <c r="AF64" i="7"/>
  <c r="AC43" i="8"/>
  <c r="AD43" i="8"/>
  <c r="AG63" i="5"/>
  <c r="AH63" i="5"/>
  <c r="AG52" i="5"/>
  <c r="AH52" i="5"/>
  <c r="AC49" i="8"/>
  <c r="AD49" i="8"/>
  <c r="AE64" i="14"/>
  <c r="AF64" i="14"/>
  <c r="AE56" i="14"/>
  <c r="AF56" i="14"/>
  <c r="AA57" i="10"/>
  <c r="AB57" i="10"/>
  <c r="AA36" i="9"/>
  <c r="AB36" i="9"/>
  <c r="AA36" i="14"/>
  <c r="AB36" i="14"/>
  <c r="AG47" i="3"/>
  <c r="AH47" i="3"/>
  <c r="AF45" i="3"/>
  <c r="AG41" i="4"/>
  <c r="AH41" i="4"/>
  <c r="AE57" i="4"/>
  <c r="AF57" i="4"/>
  <c r="AI49" i="7"/>
  <c r="AJ49" i="7"/>
  <c r="AC43" i="15"/>
  <c r="AD43" i="15"/>
  <c r="AE58" i="10"/>
  <c r="AF58" i="10"/>
  <c r="AE57" i="6"/>
  <c r="AF57" i="6"/>
  <c r="AA29" i="14"/>
  <c r="AB29" i="14"/>
  <c r="AG46" i="5"/>
  <c r="AH46" i="5"/>
  <c r="AG52" i="14"/>
  <c r="AH52" i="14"/>
  <c r="AA36" i="6"/>
  <c r="AB36" i="6"/>
  <c r="AE43" i="15"/>
  <c r="AF43" i="15"/>
  <c r="AE64" i="4"/>
  <c r="AF64" i="4"/>
  <c r="AI52" i="5"/>
  <c r="AJ52" i="5"/>
  <c r="AE63" i="5"/>
  <c r="AF63" i="5"/>
  <c r="AI45" i="5"/>
  <c r="AJ45" i="5"/>
  <c r="AE63" i="17"/>
  <c r="AF63" i="17"/>
  <c r="AE42" i="8"/>
  <c r="AF42" i="8"/>
  <c r="AI37" i="14"/>
  <c r="AJ37" i="14"/>
  <c r="AG31" i="4"/>
  <c r="AH31" i="4"/>
  <c r="AC35" i="14"/>
  <c r="AD35" i="14"/>
  <c r="AG30" i="15"/>
  <c r="AH30" i="15"/>
  <c r="AG44" i="5"/>
  <c r="AH44" i="5"/>
  <c r="AE23" i="7"/>
  <c r="AA25" i="17"/>
  <c r="AB25" i="17"/>
  <c r="AA60" i="9"/>
  <c r="AB60" i="9"/>
  <c r="AA53" i="15"/>
  <c r="AB53" i="15"/>
  <c r="AI47" i="3"/>
  <c r="AJ47" i="3"/>
  <c r="AG45" i="4"/>
  <c r="AH45" i="4"/>
  <c r="AI41" i="4"/>
  <c r="AJ41" i="4"/>
  <c r="AI38" i="8"/>
  <c r="AJ38" i="8"/>
  <c r="AG49" i="7"/>
  <c r="AH49" i="7"/>
  <c r="AG42" i="9"/>
  <c r="AH42" i="9"/>
  <c r="AE59" i="17"/>
  <c r="AF59" i="17"/>
  <c r="AG48" i="8"/>
  <c r="AH48" i="8"/>
  <c r="AG59" i="5"/>
  <c r="AH59" i="5"/>
  <c r="AE38" i="5"/>
  <c r="AF38" i="5"/>
  <c r="AI39" i="5"/>
  <c r="AJ39" i="5"/>
  <c r="AG26" i="5"/>
  <c r="AH26" i="5"/>
  <c r="AI38" i="5"/>
  <c r="AJ38" i="5"/>
  <c r="AI50" i="5"/>
  <c r="AJ50" i="5"/>
  <c r="AG50" i="5"/>
  <c r="AH50" i="5"/>
  <c r="AG41" i="5"/>
  <c r="AH41" i="5"/>
  <c r="D32" i="5"/>
  <c r="D33" i="5"/>
  <c r="D50" i="5"/>
  <c r="H38" i="5"/>
  <c r="H35" i="5"/>
  <c r="H27" i="5"/>
  <c r="H30" i="5"/>
  <c r="AA25" i="9"/>
  <c r="AB25" i="9"/>
  <c r="AA26" i="16"/>
  <c r="AB26" i="16"/>
  <c r="AA64" i="10"/>
  <c r="AB64" i="10"/>
  <c r="AC64" i="15"/>
  <c r="AD64" i="15"/>
  <c r="AG32" i="16"/>
  <c r="AH32" i="16"/>
  <c r="AD43" i="5"/>
  <c r="AE29" i="17"/>
  <c r="AF29" i="17"/>
  <c r="AG31" i="16"/>
  <c r="AH31" i="16"/>
  <c r="AE41" i="7"/>
  <c r="AF41" i="7"/>
  <c r="AE43" i="7"/>
  <c r="AF43" i="7"/>
  <c r="AG61" i="7"/>
  <c r="AH61" i="7"/>
  <c r="AG58" i="8"/>
  <c r="AH58" i="8"/>
  <c r="AI60" i="7"/>
  <c r="AJ60" i="7"/>
  <c r="AI38" i="7"/>
  <c r="AJ38" i="7"/>
  <c r="AC20" i="7"/>
  <c r="AD20" i="7"/>
  <c r="AG48" i="4"/>
  <c r="AH48" i="4"/>
  <c r="AI39" i="17"/>
  <c r="AJ39" i="17"/>
  <c r="AI25" i="9"/>
  <c r="AJ25" i="9"/>
  <c r="AC28" i="10"/>
  <c r="AD28" i="10"/>
  <c r="AI26" i="10"/>
  <c r="AJ26" i="10"/>
  <c r="AG61" i="5"/>
  <c r="AH61" i="5"/>
  <c r="AI44" i="5"/>
  <c r="AJ44" i="5"/>
  <c r="AG57" i="7"/>
  <c r="AH57" i="7"/>
  <c r="AE56" i="7"/>
  <c r="AF56" i="7"/>
  <c r="AG27" i="6"/>
  <c r="AH27" i="6"/>
  <c r="AA61" i="15"/>
  <c r="AB61" i="15"/>
  <c r="AG48" i="3"/>
  <c r="AH48" i="3"/>
  <c r="AF61" i="3"/>
  <c r="AG49" i="3"/>
  <c r="AH49" i="3"/>
  <c r="AG52" i="4"/>
  <c r="AH52" i="4"/>
  <c r="AE45" i="6"/>
  <c r="AF45" i="6"/>
  <c r="AG28" i="7"/>
  <c r="AH28" i="7"/>
  <c r="K68" i="2"/>
  <c r="AG63" i="3"/>
  <c r="AH63" i="3"/>
  <c r="AG63" i="6"/>
  <c r="AH63" i="6"/>
  <c r="AE32" i="16"/>
  <c r="AF32" i="16"/>
  <c r="AE63" i="14"/>
  <c r="AF63" i="14"/>
  <c r="AA63" i="14"/>
  <c r="AB63" i="14"/>
  <c r="AG28" i="17"/>
  <c r="AH28" i="17"/>
  <c r="AI32" i="16"/>
  <c r="AJ32" i="16"/>
  <c r="AI26" i="9"/>
  <c r="AJ26" i="9"/>
  <c r="AE27" i="10"/>
  <c r="AF27" i="10"/>
  <c r="AI29" i="16"/>
  <c r="AJ29" i="16"/>
  <c r="AC25" i="8"/>
  <c r="AD25" i="8"/>
  <c r="AE25" i="8"/>
  <c r="AF25" i="8"/>
  <c r="AI49" i="8"/>
  <c r="AJ49" i="8"/>
  <c r="AC64" i="7"/>
  <c r="AD64" i="7"/>
  <c r="AC56" i="7"/>
  <c r="AD56" i="7"/>
  <c r="AC31" i="16"/>
  <c r="AD31" i="16"/>
  <c r="AG23" i="7"/>
  <c r="AH23" i="7"/>
  <c r="AC52" i="14"/>
  <c r="AD52" i="14"/>
  <c r="AI64" i="14"/>
  <c r="AJ64" i="14"/>
  <c r="AI56" i="14"/>
  <c r="AJ56" i="14"/>
  <c r="AI55" i="14"/>
  <c r="AJ55" i="14"/>
  <c r="AA47" i="9"/>
  <c r="AB47" i="9"/>
  <c r="AA43" i="17"/>
  <c r="AB43" i="17"/>
  <c r="AA59" i="6"/>
  <c r="AB59" i="6"/>
  <c r="AA59" i="15"/>
  <c r="AB59" i="15"/>
  <c r="AA46" i="9"/>
  <c r="AB46" i="9"/>
  <c r="AA42" i="9"/>
  <c r="AB42" i="9"/>
  <c r="AA57" i="6"/>
  <c r="AB57" i="6"/>
  <c r="AA59" i="14"/>
  <c r="AB59" i="14"/>
  <c r="AD58" i="3"/>
  <c r="AI46" i="3"/>
  <c r="AJ46" i="3"/>
  <c r="AI50" i="3"/>
  <c r="AJ50" i="3"/>
  <c r="AF57" i="3"/>
  <c r="AG60" i="4"/>
  <c r="AH60" i="4"/>
  <c r="AE61" i="4"/>
  <c r="AF61" i="4"/>
  <c r="AG61" i="4"/>
  <c r="AH61" i="4"/>
  <c r="AE49" i="4"/>
  <c r="AF49" i="4"/>
  <c r="AE59" i="4"/>
  <c r="AF59" i="4"/>
  <c r="AG38" i="8"/>
  <c r="AH38" i="8"/>
  <c r="AC38" i="8"/>
  <c r="AD38" i="8"/>
  <c r="AE50" i="9"/>
  <c r="AF50" i="9"/>
  <c r="AE58" i="9"/>
  <c r="AF58" i="9"/>
  <c r="AC36" i="9"/>
  <c r="AD36" i="9"/>
  <c r="AC61" i="16"/>
  <c r="AD61" i="16"/>
  <c r="AG56" i="16"/>
  <c r="AH56" i="16"/>
  <c r="AE46" i="6"/>
  <c r="AF46" i="6"/>
  <c r="AC57" i="10"/>
  <c r="AD57" i="10"/>
  <c r="AG58" i="16"/>
  <c r="AH58" i="16"/>
  <c r="AA28" i="15"/>
  <c r="AB28" i="15"/>
  <c r="AI43" i="15"/>
  <c r="AJ43" i="15"/>
  <c r="AG43" i="15"/>
  <c r="AH43" i="15"/>
  <c r="AB43" i="8"/>
  <c r="AG43" i="8"/>
  <c r="AH43" i="8"/>
  <c r="AI43" i="8"/>
  <c r="AJ43" i="8"/>
  <c r="AI57" i="7"/>
  <c r="AJ57" i="7"/>
  <c r="AI61" i="5"/>
  <c r="AJ61" i="5"/>
  <c r="AE61" i="5"/>
  <c r="AF61" i="5"/>
  <c r="AE46" i="7"/>
  <c r="AF46" i="7"/>
  <c r="AE51" i="6"/>
  <c r="AF51" i="6"/>
  <c r="AI51" i="6"/>
  <c r="AJ51" i="6"/>
  <c r="AI54" i="6"/>
  <c r="AJ54" i="6"/>
  <c r="AC54" i="6"/>
  <c r="AD54" i="6"/>
  <c r="AI34" i="6"/>
  <c r="AJ34" i="6"/>
  <c r="AE34" i="6"/>
  <c r="AF34" i="6"/>
  <c r="AI61" i="6"/>
  <c r="AJ61" i="6"/>
  <c r="AE61" i="6"/>
  <c r="AF61" i="6"/>
  <c r="AC44" i="6"/>
  <c r="AD44" i="6"/>
  <c r="AG44" i="6"/>
  <c r="AH44" i="6"/>
  <c r="AI39" i="16"/>
  <c r="AJ39" i="16"/>
  <c r="AE59" i="16"/>
  <c r="AF59" i="16"/>
  <c r="AI59" i="16"/>
  <c r="AJ59" i="16"/>
  <c r="AA38" i="16"/>
  <c r="AB38" i="16"/>
  <c r="AG38" i="16"/>
  <c r="AH38" i="16"/>
  <c r="AC36" i="10"/>
  <c r="AD36" i="10"/>
  <c r="AG36" i="10"/>
  <c r="AH36" i="10"/>
  <c r="AE60" i="10"/>
  <c r="AF60" i="10"/>
  <c r="AA54" i="17"/>
  <c r="AB54" i="17"/>
  <c r="AI54" i="17"/>
  <c r="AJ54" i="17"/>
  <c r="AC38" i="17"/>
  <c r="AD38" i="17"/>
  <c r="AG33" i="9"/>
  <c r="AH33" i="9"/>
  <c r="AC34" i="9"/>
  <c r="AD34" i="9"/>
  <c r="AE49" i="9"/>
  <c r="AF49" i="9"/>
  <c r="AC49" i="9"/>
  <c r="AD49" i="9"/>
  <c r="AC53" i="9"/>
  <c r="AD53" i="9"/>
  <c r="AE53" i="9"/>
  <c r="AF53" i="9"/>
  <c r="AG63" i="9"/>
  <c r="AH63" i="9"/>
  <c r="AC44" i="7"/>
  <c r="AD44" i="7"/>
  <c r="AG44" i="7"/>
  <c r="AH44" i="7"/>
  <c r="AG37" i="5"/>
  <c r="AH37" i="5"/>
  <c r="AI25" i="3"/>
  <c r="AJ25" i="3"/>
  <c r="AB25" i="3"/>
  <c r="AF30" i="3"/>
  <c r="AE26" i="4"/>
  <c r="AF26" i="4"/>
  <c r="L68" i="2"/>
  <c r="F67" i="2"/>
  <c r="F71" i="2"/>
  <c r="AC62" i="7"/>
  <c r="AD62" i="7"/>
  <c r="AE24" i="8"/>
  <c r="AE51" i="5"/>
  <c r="AF51" i="5"/>
  <c r="AG53" i="3"/>
  <c r="AH53" i="3"/>
  <c r="AI53" i="3"/>
  <c r="AJ53" i="3"/>
  <c r="AI44" i="3"/>
  <c r="AJ44" i="3"/>
  <c r="AF44" i="3"/>
  <c r="AG42" i="3"/>
  <c r="AH42" i="3"/>
  <c r="AD42" i="3"/>
  <c r="AG58" i="4"/>
  <c r="AH58" i="4"/>
  <c r="AE35" i="16"/>
  <c r="AF35" i="16"/>
  <c r="AA35" i="16"/>
  <c r="AB35" i="16"/>
  <c r="AE62" i="10"/>
  <c r="AF62" i="10"/>
  <c r="AE50" i="17"/>
  <c r="AF50" i="17"/>
  <c r="AA50" i="17"/>
  <c r="AB50" i="17"/>
  <c r="AG35" i="9"/>
  <c r="AH35" i="9"/>
  <c r="AI52" i="9"/>
  <c r="AJ52" i="9"/>
  <c r="AE52" i="9"/>
  <c r="AF52" i="9"/>
  <c r="AA42" i="14"/>
  <c r="AB42" i="14"/>
  <c r="AI42" i="14"/>
  <c r="AJ42" i="14"/>
  <c r="AG42" i="14"/>
  <c r="AH42" i="14"/>
  <c r="AI35" i="15"/>
  <c r="AJ35" i="15"/>
  <c r="AE42" i="5"/>
  <c r="AF42" i="5"/>
  <c r="AI42" i="5"/>
  <c r="AJ42" i="5"/>
  <c r="AE43" i="4"/>
  <c r="AF43" i="4"/>
  <c r="AG43" i="4"/>
  <c r="AH43" i="4"/>
  <c r="AG43" i="3"/>
  <c r="AH43" i="3"/>
  <c r="AI51" i="3"/>
  <c r="AJ51" i="3"/>
  <c r="AF34" i="3"/>
  <c r="AI29" i="6"/>
  <c r="AJ29" i="6"/>
  <c r="AA28" i="6"/>
  <c r="AB28" i="6"/>
  <c r="AC32" i="17"/>
  <c r="AD32" i="17"/>
  <c r="AA27" i="17"/>
  <c r="AB27" i="17"/>
  <c r="AG29" i="17"/>
  <c r="AH29" i="17"/>
  <c r="G69" i="2"/>
  <c r="M69" i="2"/>
  <c r="AE40" i="7"/>
  <c r="AF40" i="7"/>
  <c r="AI40" i="7"/>
  <c r="AJ40" i="7"/>
  <c r="AE54" i="7"/>
  <c r="AF54" i="7"/>
  <c r="AG49" i="5"/>
  <c r="AH49" i="5"/>
  <c r="AI28" i="8"/>
  <c r="AJ28" i="8"/>
  <c r="AG27" i="8"/>
  <c r="AH27" i="8"/>
  <c r="AG47" i="5"/>
  <c r="AH47" i="5"/>
  <c r="AI47" i="5"/>
  <c r="AJ47" i="5"/>
  <c r="AI56" i="5"/>
  <c r="AJ56" i="5"/>
  <c r="AG56" i="5"/>
  <c r="AH56" i="5"/>
  <c r="AF62" i="3"/>
  <c r="AB62" i="3"/>
  <c r="AG60" i="3"/>
  <c r="AH60" i="3"/>
  <c r="AB60" i="3"/>
  <c r="AG59" i="3"/>
  <c r="AH59" i="3"/>
  <c r="AC58" i="14"/>
  <c r="AD58" i="14"/>
  <c r="AC62" i="14"/>
  <c r="AD62" i="14"/>
  <c r="AA50" i="14"/>
  <c r="AB50" i="14"/>
  <c r="AC26" i="7"/>
  <c r="AD26" i="7"/>
  <c r="AB26" i="7"/>
  <c r="AC58" i="7"/>
  <c r="AD58" i="7"/>
  <c r="AE58" i="7"/>
  <c r="AF58" i="7"/>
  <c r="AG34" i="7"/>
  <c r="AH34" i="7"/>
  <c r="AC51" i="8"/>
  <c r="AD51" i="8"/>
  <c r="AI51" i="8"/>
  <c r="AJ51" i="8"/>
  <c r="AI57" i="8"/>
  <c r="AJ57" i="8"/>
  <c r="AC33" i="8"/>
  <c r="AD33" i="8"/>
  <c r="AE58" i="8"/>
  <c r="AF58" i="8"/>
  <c r="AI58" i="8"/>
  <c r="AJ58" i="8"/>
  <c r="AI45" i="7"/>
  <c r="AJ45" i="7"/>
  <c r="AC45" i="7"/>
  <c r="AD45" i="7"/>
  <c r="AI44" i="4"/>
  <c r="AJ44" i="4"/>
  <c r="AE50" i="4"/>
  <c r="AF50" i="4"/>
  <c r="AI50" i="4"/>
  <c r="AJ50" i="4"/>
  <c r="AE56" i="4"/>
  <c r="AF56" i="4"/>
  <c r="AI54" i="4"/>
  <c r="AJ54" i="4"/>
  <c r="AG54" i="4"/>
  <c r="AH54" i="4"/>
  <c r="AG51" i="4"/>
  <c r="AH51" i="4"/>
  <c r="AE51" i="4"/>
  <c r="AF51" i="4"/>
  <c r="AE51" i="15"/>
  <c r="AF51" i="15"/>
  <c r="AI51" i="15"/>
  <c r="AJ51" i="15"/>
  <c r="AI54" i="15"/>
  <c r="AJ54" i="15"/>
  <c r="AG48" i="14"/>
  <c r="AH48" i="14"/>
  <c r="AI48" i="14"/>
  <c r="AJ48" i="14"/>
  <c r="AI52" i="6"/>
  <c r="AJ52" i="6"/>
  <c r="AG52" i="6"/>
  <c r="AH52" i="6"/>
  <c r="AA52" i="6"/>
  <c r="AB52" i="6"/>
  <c r="AA49" i="16"/>
  <c r="AB49" i="16"/>
  <c r="AG49" i="16"/>
  <c r="AH49" i="16"/>
  <c r="AI49" i="16"/>
  <c r="AJ49" i="16"/>
  <c r="AG42" i="16"/>
  <c r="AH42" i="16"/>
  <c r="AA43" i="16"/>
  <c r="AB43" i="16"/>
  <c r="AC43" i="16"/>
  <c r="AD43" i="16"/>
  <c r="AC36" i="16"/>
  <c r="AD36" i="16"/>
  <c r="AE36" i="16"/>
  <c r="AF36" i="16"/>
  <c r="AA36" i="16"/>
  <c r="AB36" i="16"/>
  <c r="AE33" i="16"/>
  <c r="AF33" i="16"/>
  <c r="AE53" i="16"/>
  <c r="AF53" i="16"/>
  <c r="AG53" i="16"/>
  <c r="AH53" i="16"/>
  <c r="AC53" i="16"/>
  <c r="AD53" i="16"/>
  <c r="AA53" i="16"/>
  <c r="AB53" i="16"/>
  <c r="AC34" i="16"/>
  <c r="AD34" i="16"/>
  <c r="AG52" i="16"/>
  <c r="AH52" i="16"/>
  <c r="AE52" i="16"/>
  <c r="AF52" i="16"/>
  <c r="AC52" i="16"/>
  <c r="AD52" i="16"/>
  <c r="AA52" i="16"/>
  <c r="AB52" i="16"/>
  <c r="AI46" i="16"/>
  <c r="AJ46" i="16"/>
  <c r="AA46" i="16"/>
  <c r="AB46" i="16"/>
  <c r="AI48" i="16"/>
  <c r="AJ48" i="16"/>
  <c r="AA48" i="16"/>
  <c r="AB48" i="16"/>
  <c r="AG47" i="10"/>
  <c r="AH47" i="10"/>
  <c r="AC47" i="10"/>
  <c r="AD47" i="10"/>
  <c r="AG43" i="10"/>
  <c r="AH43" i="10"/>
  <c r="AC48" i="10"/>
  <c r="AD48" i="10"/>
  <c r="AA44" i="10"/>
  <c r="AB44" i="10"/>
  <c r="AC44" i="10"/>
  <c r="AD44" i="10"/>
  <c r="AG44" i="10"/>
  <c r="AH44" i="10"/>
  <c r="AI44" i="10"/>
  <c r="AJ44" i="10"/>
  <c r="AG35" i="10"/>
  <c r="AH35" i="10"/>
  <c r="AI35" i="10"/>
  <c r="AJ35" i="10"/>
  <c r="AC35" i="10"/>
  <c r="AD35" i="10"/>
  <c r="AI33" i="10"/>
  <c r="AJ33" i="10"/>
  <c r="AG33" i="10"/>
  <c r="AH33" i="10"/>
  <c r="AE33" i="10"/>
  <c r="AF33" i="10"/>
  <c r="AA33" i="10"/>
  <c r="AB33" i="10"/>
  <c r="AE34" i="10"/>
  <c r="AF34" i="10"/>
  <c r="AI34" i="10"/>
  <c r="AJ34" i="10"/>
  <c r="AC34" i="10"/>
  <c r="AD34" i="10"/>
  <c r="AC59" i="10"/>
  <c r="AD59" i="10"/>
  <c r="AG59" i="10"/>
  <c r="AH59" i="10"/>
  <c r="AI59" i="10"/>
  <c r="AJ59" i="10"/>
  <c r="AE56" i="10"/>
  <c r="AF56" i="10"/>
  <c r="AC56" i="10"/>
  <c r="AD56" i="10"/>
  <c r="AG56" i="10"/>
  <c r="AH56" i="10"/>
  <c r="AA56" i="10"/>
  <c r="AB56" i="10"/>
  <c r="AG53" i="10"/>
  <c r="AH53" i="10"/>
  <c r="AA53" i="10"/>
  <c r="AB53" i="10"/>
  <c r="AE54" i="10"/>
  <c r="AF54" i="10"/>
  <c r="AC54" i="10"/>
  <c r="AD54" i="10"/>
  <c r="AC34" i="17"/>
  <c r="AD34" i="17"/>
  <c r="AE34" i="17"/>
  <c r="AF34" i="17"/>
  <c r="AA34" i="17"/>
  <c r="AB34" i="17"/>
  <c r="AA61" i="17"/>
  <c r="AB61" i="17"/>
  <c r="AG61" i="17"/>
  <c r="AH61" i="17"/>
  <c r="AI61" i="17"/>
  <c r="AJ61" i="17"/>
  <c r="AE61" i="17"/>
  <c r="AF61" i="17"/>
  <c r="AE37" i="17"/>
  <c r="AF37" i="17"/>
  <c r="AI37" i="17"/>
  <c r="AJ37" i="17"/>
  <c r="AE47" i="17"/>
  <c r="AF47" i="17"/>
  <c r="AI47" i="17"/>
  <c r="AJ47" i="17"/>
  <c r="AC39" i="17"/>
  <c r="AD39" i="17"/>
  <c r="AG39" i="17"/>
  <c r="AH39" i="17"/>
  <c r="AE39" i="17"/>
  <c r="AF39" i="17"/>
  <c r="AC48" i="17"/>
  <c r="AD48" i="17"/>
  <c r="AG41" i="17"/>
  <c r="AH41" i="17"/>
  <c r="AC41" i="17"/>
  <c r="AD41" i="17"/>
  <c r="AC35" i="17"/>
  <c r="AD35" i="17"/>
  <c r="AG35" i="17"/>
  <c r="AH35" i="17"/>
  <c r="AE35" i="17"/>
  <c r="AF35" i="17"/>
  <c r="AC52" i="17"/>
  <c r="AD52" i="17"/>
  <c r="AG52" i="17"/>
  <c r="AH52" i="17"/>
  <c r="AE52" i="17"/>
  <c r="AF52" i="17"/>
  <c r="AA52" i="17"/>
  <c r="AB52" i="17"/>
  <c r="AE51" i="17"/>
  <c r="AF51" i="17"/>
  <c r="AI51" i="17"/>
  <c r="AJ51" i="17"/>
  <c r="AG51" i="17"/>
  <c r="AH51" i="17"/>
  <c r="AA49" i="17"/>
  <c r="AB49" i="17"/>
  <c r="AC43" i="9"/>
  <c r="AD43" i="9"/>
  <c r="AG43" i="9"/>
  <c r="AH43" i="9"/>
  <c r="AA43" i="9"/>
  <c r="AB43" i="9"/>
  <c r="AC57" i="9"/>
  <c r="AD57" i="9"/>
  <c r="AC40" i="9"/>
  <c r="AD40" i="9"/>
  <c r="AE40" i="9"/>
  <c r="AF40" i="9"/>
  <c r="AE61" i="9"/>
  <c r="AF61" i="9"/>
  <c r="AC61" i="9"/>
  <c r="AD61" i="9"/>
  <c r="AA61" i="9"/>
  <c r="AB61" i="9"/>
  <c r="AC48" i="9"/>
  <c r="AD48" i="9"/>
  <c r="AE48" i="9"/>
  <c r="AF48" i="9"/>
  <c r="AA48" i="9"/>
  <c r="AB48" i="9"/>
  <c r="AC35" i="8"/>
  <c r="AD35" i="8"/>
  <c r="AB35" i="8"/>
  <c r="AG53" i="14"/>
  <c r="AH53" i="14"/>
  <c r="AA53" i="14"/>
  <c r="AB53" i="14"/>
  <c r="AI23" i="5"/>
  <c r="AJ23" i="5"/>
  <c r="AI38" i="15"/>
  <c r="AJ38" i="15"/>
  <c r="AA38" i="15"/>
  <c r="AB38" i="15"/>
  <c r="AC30" i="14"/>
  <c r="AD30" i="14"/>
  <c r="AA30" i="14"/>
  <c r="AB30" i="14"/>
  <c r="AE34" i="4"/>
  <c r="AF34" i="4"/>
  <c r="AG34" i="4"/>
  <c r="AH34" i="4"/>
  <c r="AI64" i="10"/>
  <c r="AJ64" i="10"/>
  <c r="AA64" i="9"/>
  <c r="AB64" i="9"/>
  <c r="AE64" i="9"/>
  <c r="AF64" i="9"/>
  <c r="AE64" i="17"/>
  <c r="AF64" i="17"/>
  <c r="AA64" i="15"/>
  <c r="AB64" i="15"/>
  <c r="AG64" i="15"/>
  <c r="AH64" i="15"/>
  <c r="AE35" i="5"/>
  <c r="AF35" i="5"/>
  <c r="AE35" i="8"/>
  <c r="AF35" i="8"/>
  <c r="AI35" i="8"/>
  <c r="AJ35" i="8"/>
  <c r="AC40" i="15"/>
  <c r="AD40" i="15"/>
  <c r="AC53" i="14"/>
  <c r="AD53" i="14"/>
  <c r="AC60" i="15"/>
  <c r="AD60" i="15"/>
  <c r="AG32" i="14"/>
  <c r="AH32" i="14"/>
  <c r="AE31" i="15"/>
  <c r="AF31" i="15"/>
  <c r="AC38" i="15"/>
  <c r="AD38" i="15"/>
  <c r="AE23" i="5"/>
  <c r="AF23" i="5"/>
  <c r="AG30" i="4"/>
  <c r="AH30" i="4"/>
  <c r="AG29" i="4"/>
  <c r="AH29" i="4"/>
  <c r="AE43" i="5"/>
  <c r="AF43" i="5"/>
  <c r="AG55" i="5"/>
  <c r="AH55" i="5"/>
  <c r="AE60" i="5"/>
  <c r="AF60" i="5"/>
  <c r="AG30" i="5"/>
  <c r="AH30" i="5"/>
  <c r="AC32" i="14"/>
  <c r="AD32" i="14"/>
  <c r="AG35" i="8"/>
  <c r="AH35" i="8"/>
  <c r="AI25" i="4"/>
  <c r="AJ25" i="4"/>
  <c r="AA30" i="15"/>
  <c r="AB30" i="15"/>
  <c r="AE25" i="15"/>
  <c r="AF25" i="15"/>
  <c r="AG25" i="5"/>
  <c r="AH25" i="5"/>
  <c r="AI27" i="4"/>
  <c r="AJ27" i="4"/>
  <c r="AE30" i="4"/>
  <c r="AF30" i="4"/>
  <c r="AI56" i="15"/>
  <c r="AJ56" i="15"/>
  <c r="AI39" i="7"/>
  <c r="AJ39" i="7"/>
  <c r="AG39" i="7"/>
  <c r="AH39" i="7"/>
  <c r="AC43" i="7"/>
  <c r="AD43" i="7"/>
  <c r="AE45" i="7"/>
  <c r="AF45" i="7"/>
  <c r="AC61" i="7"/>
  <c r="AD61" i="7"/>
  <c r="AC60" i="8"/>
  <c r="AD60" i="8"/>
  <c r="AC58" i="8"/>
  <c r="AD58" i="8"/>
  <c r="AG60" i="7"/>
  <c r="AH60" i="7"/>
  <c r="AG58" i="7"/>
  <c r="AH58" i="7"/>
  <c r="AG38" i="7"/>
  <c r="AH38" i="7"/>
  <c r="AI19" i="7"/>
  <c r="AJ19" i="7"/>
  <c r="AG19" i="7"/>
  <c r="AH19" i="7"/>
  <c r="AG26" i="7"/>
  <c r="AH26" i="7"/>
  <c r="AI20" i="7"/>
  <c r="AJ20" i="7"/>
  <c r="AA40" i="9"/>
  <c r="AB40" i="9"/>
  <c r="AA51" i="10"/>
  <c r="AB51" i="10"/>
  <c r="AA44" i="16"/>
  <c r="AB44" i="16"/>
  <c r="AA35" i="17"/>
  <c r="AB35" i="17"/>
  <c r="AA59" i="10"/>
  <c r="AB59" i="10"/>
  <c r="AA34" i="10"/>
  <c r="AB34" i="10"/>
  <c r="AA51" i="16"/>
  <c r="AB51" i="16"/>
  <c r="AB58" i="7"/>
  <c r="AI52" i="3"/>
  <c r="AJ52" i="3"/>
  <c r="AD54" i="3"/>
  <c r="AF33" i="3"/>
  <c r="AG56" i="4"/>
  <c r="AH56" i="4"/>
  <c r="AE54" i="4"/>
  <c r="AF54" i="4"/>
  <c r="AG53" i="4"/>
  <c r="AH53" i="4"/>
  <c r="AC38" i="9"/>
  <c r="AD38" i="9"/>
  <c r="AG37" i="9"/>
  <c r="AH37" i="9"/>
  <c r="AC51" i="17"/>
  <c r="AD51" i="17"/>
  <c r="AI35" i="17"/>
  <c r="AJ35" i="17"/>
  <c r="AE59" i="10"/>
  <c r="AF59" i="10"/>
  <c r="AG34" i="10"/>
  <c r="AH34" i="10"/>
  <c r="AE35" i="10"/>
  <c r="AF35" i="10"/>
  <c r="AE44" i="10"/>
  <c r="AF44" i="10"/>
  <c r="AE43" i="10"/>
  <c r="AF43" i="10"/>
  <c r="AG37" i="8"/>
  <c r="AH37" i="8"/>
  <c r="AC34" i="8"/>
  <c r="AD34" i="8"/>
  <c r="AC39" i="9"/>
  <c r="AD39" i="9"/>
  <c r="AI50" i="17"/>
  <c r="AJ50" i="17"/>
  <c r="AC53" i="10"/>
  <c r="AD53" i="10"/>
  <c r="AC62" i="10"/>
  <c r="AD62" i="10"/>
  <c r="AC56" i="15"/>
  <c r="AD56" i="15"/>
  <c r="AC39" i="14"/>
  <c r="AD39" i="14"/>
  <c r="AG39" i="14"/>
  <c r="AH39" i="14"/>
  <c r="AC39" i="8"/>
  <c r="AD39" i="8"/>
  <c r="AE39" i="8"/>
  <c r="AF39" i="8"/>
  <c r="AI26" i="4"/>
  <c r="AJ26" i="4"/>
  <c r="M70" i="2"/>
  <c r="AB40" i="7"/>
  <c r="AG33" i="5"/>
  <c r="AH33" i="5"/>
  <c r="AI59" i="7"/>
  <c r="AJ59" i="7"/>
  <c r="AG43" i="7"/>
  <c r="AH43" i="7"/>
  <c r="AI49" i="5"/>
  <c r="AJ49" i="5"/>
  <c r="AG51" i="7"/>
  <c r="AH51" i="7"/>
  <c r="AI51" i="7"/>
  <c r="AJ51" i="7"/>
  <c r="AI53" i="7"/>
  <c r="AJ53" i="7"/>
  <c r="AE53" i="7"/>
  <c r="AF53" i="7"/>
  <c r="AG28" i="8"/>
  <c r="AH28" i="8"/>
  <c r="AE28" i="8"/>
  <c r="AF28" i="8"/>
  <c r="AG32" i="8"/>
  <c r="AH32" i="8"/>
  <c r="AC32" i="8"/>
  <c r="AD32" i="8"/>
  <c r="AI58" i="14"/>
  <c r="AJ58" i="14"/>
  <c r="AE60" i="7"/>
  <c r="AF60" i="7"/>
  <c r="AC60" i="7"/>
  <c r="AD60" i="7"/>
  <c r="AE34" i="7"/>
  <c r="AF34" i="7"/>
  <c r="AC34" i="7"/>
  <c r="AD34" i="7"/>
  <c r="AI34" i="7"/>
  <c r="AJ34" i="7"/>
  <c r="AE50" i="8"/>
  <c r="AF50" i="8"/>
  <c r="AG50" i="8"/>
  <c r="AH50" i="8"/>
  <c r="AE34" i="8"/>
  <c r="AF34" i="8"/>
  <c r="AG34" i="8"/>
  <c r="AH34" i="8"/>
  <c r="AG51" i="8"/>
  <c r="AH51" i="8"/>
  <c r="AE51" i="8"/>
  <c r="AF51" i="8"/>
  <c r="AE57" i="8"/>
  <c r="AF57" i="8"/>
  <c r="AC57" i="8"/>
  <c r="AD57" i="8"/>
  <c r="AE60" i="8"/>
  <c r="AF60" i="8"/>
  <c r="AI60" i="8"/>
  <c r="AJ60" i="8"/>
  <c r="AI61" i="7"/>
  <c r="AJ61" i="7"/>
  <c r="AE61" i="7"/>
  <c r="AF61" i="7"/>
  <c r="AI48" i="4"/>
  <c r="AJ48" i="4"/>
  <c r="AE52" i="15"/>
  <c r="AF52" i="15"/>
  <c r="AI33" i="15"/>
  <c r="AJ33" i="15"/>
  <c r="AG33" i="15"/>
  <c r="AH33" i="15"/>
  <c r="AE33" i="15"/>
  <c r="AF33" i="15"/>
  <c r="AC51" i="15"/>
  <c r="AD51" i="15"/>
  <c r="AG51" i="15"/>
  <c r="AH51" i="15"/>
  <c r="AG56" i="15"/>
  <c r="AH56" i="15"/>
  <c r="AE56" i="15"/>
  <c r="AF56" i="15"/>
  <c r="AE54" i="15"/>
  <c r="AF54" i="15"/>
  <c r="AC54" i="15"/>
  <c r="AD54" i="15"/>
  <c r="AA48" i="14"/>
  <c r="AB48" i="14"/>
  <c r="AC48" i="14"/>
  <c r="AD48" i="14"/>
  <c r="AE48" i="14"/>
  <c r="AF48" i="14"/>
  <c r="AE36" i="8"/>
  <c r="AF36" i="8"/>
  <c r="AI36" i="8"/>
  <c r="AJ36" i="8"/>
  <c r="AB37" i="8"/>
  <c r="AE37" i="8"/>
  <c r="AF37" i="8"/>
  <c r="AC37" i="8"/>
  <c r="AD37" i="8"/>
  <c r="AE45" i="8"/>
  <c r="AF45" i="8"/>
  <c r="AC46" i="8"/>
  <c r="AD46" i="8"/>
  <c r="AI48" i="8"/>
  <c r="AJ48" i="8"/>
  <c r="AE48" i="8"/>
  <c r="AF48" i="8"/>
  <c r="AE44" i="16"/>
  <c r="AF44" i="16"/>
  <c r="AC46" i="16"/>
  <c r="AD46" i="16"/>
  <c r="AG46" i="16"/>
  <c r="AH46" i="16"/>
  <c r="AI45" i="10"/>
  <c r="AJ45" i="10"/>
  <c r="AG45" i="10"/>
  <c r="AH45" i="10"/>
  <c r="AA41" i="10"/>
  <c r="AB41" i="10"/>
  <c r="AI41" i="10"/>
  <c r="AJ41" i="10"/>
  <c r="AG41" i="10"/>
  <c r="AH41" i="10"/>
  <c r="AC41" i="8"/>
  <c r="AD41" i="8"/>
  <c r="AE41" i="8"/>
  <c r="AF41" i="8"/>
  <c r="AG39" i="15"/>
  <c r="AH39" i="15"/>
  <c r="AD35" i="5"/>
  <c r="AA62" i="15"/>
  <c r="AB62" i="15"/>
  <c r="AG63" i="4"/>
  <c r="AH63" i="4"/>
  <c r="AD26" i="3"/>
  <c r="AI26" i="3"/>
  <c r="AJ26" i="3"/>
  <c r="AD27" i="5"/>
  <c r="AG27" i="5"/>
  <c r="AH27" i="5"/>
  <c r="AC28" i="14"/>
  <c r="AD28" i="14"/>
  <c r="AC30" i="15"/>
  <c r="AD30" i="15"/>
  <c r="AI30" i="15"/>
  <c r="AJ30" i="15"/>
  <c r="AI52" i="16"/>
  <c r="AJ52" i="16"/>
  <c r="AI53" i="16"/>
  <c r="AJ53" i="16"/>
  <c r="AG36" i="16"/>
  <c r="AH36" i="16"/>
  <c r="AE43" i="16"/>
  <c r="AF43" i="16"/>
  <c r="AE49" i="16"/>
  <c r="AF49" i="16"/>
  <c r="AC49" i="16"/>
  <c r="AD49" i="16"/>
  <c r="AE41" i="10"/>
  <c r="AF41" i="10"/>
  <c r="AE45" i="10"/>
  <c r="AF45" i="10"/>
  <c r="AE46" i="16"/>
  <c r="AF46" i="16"/>
  <c r="AC30" i="6"/>
  <c r="AD30" i="6"/>
  <c r="AI30" i="6"/>
  <c r="AJ30" i="6"/>
  <c r="AE29" i="16"/>
  <c r="AF29" i="16"/>
  <c r="AE25" i="17"/>
  <c r="AF25" i="17"/>
  <c r="AE31" i="9"/>
  <c r="AF31" i="9"/>
  <c r="AI31" i="9"/>
  <c r="AJ31" i="9"/>
  <c r="AA45" i="10"/>
  <c r="AB45" i="10"/>
  <c r="AE30" i="14"/>
  <c r="AF30" i="14"/>
  <c r="P71" i="2"/>
  <c r="H68" i="2"/>
  <c r="AB55" i="8"/>
  <c r="AD61" i="3"/>
  <c r="AI58" i="3"/>
  <c r="AJ58" i="3"/>
  <c r="AI49" i="3"/>
  <c r="AJ49" i="3"/>
  <c r="AF50" i="3"/>
  <c r="AG55" i="3"/>
  <c r="AH55" i="3"/>
  <c r="AG57" i="3"/>
  <c r="AH57" i="3"/>
  <c r="AE61" i="15"/>
  <c r="AF61" i="15"/>
  <c r="AG64" i="7"/>
  <c r="AH64" i="7"/>
  <c r="AI63" i="6"/>
  <c r="AJ63" i="6"/>
  <c r="AI39" i="6"/>
  <c r="AJ39" i="6"/>
  <c r="L69" i="2"/>
  <c r="Q67" i="2"/>
  <c r="L70" i="2"/>
  <c r="Q68" i="2"/>
  <c r="AI27" i="6"/>
  <c r="AJ27" i="6"/>
  <c r="AA28" i="10"/>
  <c r="AB28" i="10"/>
  <c r="AA26" i="10"/>
  <c r="AB26" i="10"/>
  <c r="AA32" i="9"/>
  <c r="AB32" i="9"/>
  <c r="AB53" i="8"/>
  <c r="AB58" i="3"/>
  <c r="AA46" i="6"/>
  <c r="AB46" i="6"/>
  <c r="AA35" i="6"/>
  <c r="AB35" i="6"/>
  <c r="AA56" i="6"/>
  <c r="AB56" i="6"/>
  <c r="AA56" i="14"/>
  <c r="AB56" i="14"/>
  <c r="AA33" i="14"/>
  <c r="AB33" i="14"/>
  <c r="AB50" i="3"/>
  <c r="AB55" i="3"/>
  <c r="AB44" i="5"/>
  <c r="AI61" i="3"/>
  <c r="AJ61" i="3"/>
  <c r="AG58" i="3"/>
  <c r="AH58" i="3"/>
  <c r="AG50" i="3"/>
  <c r="AH50" i="3"/>
  <c r="AF55" i="3"/>
  <c r="AI57" i="3"/>
  <c r="AJ57" i="3"/>
  <c r="AE60" i="4"/>
  <c r="AF60" i="4"/>
  <c r="AE57" i="17"/>
  <c r="AF57" i="17"/>
  <c r="AI63" i="17"/>
  <c r="AJ63" i="17"/>
  <c r="AC60" i="17"/>
  <c r="AD60" i="17"/>
  <c r="AC35" i="6"/>
  <c r="AD35" i="6"/>
  <c r="AE49" i="6"/>
  <c r="AF49" i="6"/>
  <c r="AC47" i="6"/>
  <c r="AD47" i="6"/>
  <c r="AE56" i="6"/>
  <c r="AF56" i="6"/>
  <c r="AE55" i="15"/>
  <c r="AF55" i="15"/>
  <c r="AE59" i="14"/>
  <c r="AF59" i="14"/>
  <c r="AE54" i="5"/>
  <c r="AF54" i="5"/>
  <c r="AC55" i="8"/>
  <c r="AD55" i="8"/>
  <c r="AC47" i="9"/>
  <c r="AD47" i="9"/>
  <c r="AC60" i="9"/>
  <c r="AD60" i="9"/>
  <c r="AI62" i="16"/>
  <c r="AJ62" i="16"/>
  <c r="AG54" i="16"/>
  <c r="AH54" i="16"/>
  <c r="AI59" i="6"/>
  <c r="AJ59" i="6"/>
  <c r="AG60" i="6"/>
  <c r="AH60" i="6"/>
  <c r="AB37" i="5"/>
  <c r="AG32" i="3"/>
  <c r="AH32" i="3"/>
  <c r="AI32" i="9"/>
  <c r="AJ32" i="9"/>
  <c r="AE32" i="9"/>
  <c r="AF32" i="9"/>
  <c r="AC52" i="8"/>
  <c r="AD52" i="8"/>
  <c r="AI52" i="8"/>
  <c r="AJ52" i="8"/>
  <c r="AC62" i="8"/>
  <c r="AD62" i="8"/>
  <c r="AE58" i="5"/>
  <c r="AF58" i="5"/>
  <c r="AG36" i="5"/>
  <c r="AH36" i="5"/>
  <c r="AE55" i="14"/>
  <c r="AF55" i="14"/>
  <c r="AC55" i="14"/>
  <c r="AD55" i="14"/>
  <c r="AG36" i="14"/>
  <c r="AH36" i="14"/>
  <c r="AE36" i="14"/>
  <c r="AF36" i="14"/>
  <c r="AC64" i="14"/>
  <c r="AD64" i="14"/>
  <c r="AG64" i="14"/>
  <c r="AH64" i="14"/>
  <c r="AE44" i="14"/>
  <c r="AF44" i="14"/>
  <c r="AC44" i="14"/>
  <c r="AD44" i="14"/>
  <c r="AG50" i="15"/>
  <c r="AH50" i="15"/>
  <c r="AI50" i="15"/>
  <c r="AJ50" i="15"/>
  <c r="AG58" i="15"/>
  <c r="AH58" i="15"/>
  <c r="AI58" i="15"/>
  <c r="AJ58" i="15"/>
  <c r="AG49" i="15"/>
  <c r="AH49" i="15"/>
  <c r="AE55" i="6"/>
  <c r="AF55" i="6"/>
  <c r="AI55" i="6"/>
  <c r="AJ55" i="6"/>
  <c r="AI33" i="6"/>
  <c r="AJ33" i="6"/>
  <c r="AG33" i="6"/>
  <c r="AH33" i="6"/>
  <c r="AG54" i="6"/>
  <c r="AH54" i="6"/>
  <c r="AE54" i="6"/>
  <c r="AF54" i="6"/>
  <c r="AC34" i="6"/>
  <c r="AD34" i="6"/>
  <c r="AG34" i="6"/>
  <c r="AH34" i="6"/>
  <c r="AI38" i="6"/>
  <c r="AJ38" i="6"/>
  <c r="AE38" i="6"/>
  <c r="AF38" i="6"/>
  <c r="AC46" i="6"/>
  <c r="AD46" i="6"/>
  <c r="AG46" i="6"/>
  <c r="AH46" i="6"/>
  <c r="AC61" i="6"/>
  <c r="AD61" i="6"/>
  <c r="AG61" i="6"/>
  <c r="AH61" i="6"/>
  <c r="AA39" i="16"/>
  <c r="AB39" i="16"/>
  <c r="AC39" i="16"/>
  <c r="AD39" i="16"/>
  <c r="AA56" i="16"/>
  <c r="AB56" i="16"/>
  <c r="AC56" i="16"/>
  <c r="AD56" i="16"/>
  <c r="AE56" i="16"/>
  <c r="AF56" i="16"/>
  <c r="AA55" i="16"/>
  <c r="AB55" i="16"/>
  <c r="AE55" i="16"/>
  <c r="AF55" i="16"/>
  <c r="AA57" i="16"/>
  <c r="AB57" i="16"/>
  <c r="AE61" i="16"/>
  <c r="AF61" i="16"/>
  <c r="AI38" i="16"/>
  <c r="AJ38" i="16"/>
  <c r="AE38" i="16"/>
  <c r="AF38" i="16"/>
  <c r="AG41" i="16"/>
  <c r="AH41" i="16"/>
  <c r="AI46" i="10"/>
  <c r="AJ46" i="10"/>
  <c r="AE46" i="10"/>
  <c r="AF46" i="10"/>
  <c r="AA39" i="10"/>
  <c r="AB39" i="10"/>
  <c r="AC39" i="10"/>
  <c r="AD39" i="10"/>
  <c r="AE39" i="10"/>
  <c r="AF39" i="10"/>
  <c r="AI38" i="10"/>
  <c r="AJ38" i="10"/>
  <c r="AE38" i="10"/>
  <c r="AF38" i="10"/>
  <c r="AI36" i="10"/>
  <c r="AJ36" i="10"/>
  <c r="AE36" i="10"/>
  <c r="AF36" i="10"/>
  <c r="AE61" i="10"/>
  <c r="AF61" i="10"/>
  <c r="AG58" i="10"/>
  <c r="AH58" i="10"/>
  <c r="AI58" i="10"/>
  <c r="AJ58" i="10"/>
  <c r="AG60" i="10"/>
  <c r="AH60" i="10"/>
  <c r="AI52" i="10"/>
  <c r="AJ52" i="10"/>
  <c r="AA55" i="17"/>
  <c r="AB55" i="17"/>
  <c r="AE42" i="9"/>
  <c r="AF42" i="9"/>
  <c r="AC42" i="9"/>
  <c r="AD42" i="9"/>
  <c r="AC44" i="9"/>
  <c r="AD44" i="9"/>
  <c r="AE46" i="9"/>
  <c r="AF46" i="9"/>
  <c r="AI44" i="7"/>
  <c r="AJ44" i="7"/>
  <c r="AA41" i="14"/>
  <c r="AB41" i="14"/>
  <c r="AG41" i="14"/>
  <c r="AH41" i="14"/>
  <c r="AA39" i="14"/>
  <c r="AB39" i="14"/>
  <c r="AE39" i="14"/>
  <c r="AF39" i="14"/>
  <c r="AI39" i="14"/>
  <c r="AJ39" i="14"/>
  <c r="AE47" i="14"/>
  <c r="AF47" i="14"/>
  <c r="AB39" i="8"/>
  <c r="AG39" i="8"/>
  <c r="AH39" i="8"/>
  <c r="AI39" i="8"/>
  <c r="AJ39" i="8"/>
  <c r="AE37" i="4"/>
  <c r="AF37" i="4"/>
  <c r="AG29" i="3"/>
  <c r="AH29" i="3"/>
  <c r="AB29" i="3"/>
  <c r="AC26" i="15"/>
  <c r="AD26" i="15"/>
  <c r="AA26" i="15"/>
  <c r="AB26" i="15"/>
  <c r="J68" i="2"/>
  <c r="O70" i="2"/>
  <c r="F69" i="2"/>
  <c r="L67" i="2"/>
  <c r="O67" i="2"/>
  <c r="G67" i="2"/>
  <c r="H67" i="2"/>
  <c r="L71" i="2"/>
  <c r="N70" i="2"/>
  <c r="O68" i="2"/>
  <c r="P69" i="2"/>
  <c r="F70" i="2"/>
  <c r="N71" i="2"/>
  <c r="Q69" i="2"/>
  <c r="N67" i="2"/>
  <c r="M68" i="2"/>
  <c r="I68" i="2"/>
  <c r="F68" i="2"/>
  <c r="P70" i="2"/>
  <c r="K69" i="2"/>
  <c r="J70" i="2"/>
  <c r="J69" i="2"/>
  <c r="N68" i="2"/>
  <c r="H71" i="2"/>
  <c r="I69" i="2"/>
  <c r="G70" i="2"/>
  <c r="G71" i="2"/>
  <c r="M67" i="2"/>
  <c r="H70" i="2"/>
  <c r="O69" i="2"/>
  <c r="O71" i="2"/>
  <c r="Q70" i="2"/>
  <c r="J71" i="2"/>
  <c r="N69" i="2"/>
  <c r="AI35" i="7"/>
  <c r="AJ35" i="7"/>
  <c r="AC56" i="14"/>
  <c r="AD56" i="14"/>
  <c r="AE55" i="8"/>
  <c r="AF55" i="8"/>
  <c r="AE52" i="8"/>
  <c r="AF52" i="8"/>
  <c r="AE49" i="8"/>
  <c r="AF49" i="8"/>
  <c r="AG32" i="9"/>
  <c r="AH32" i="9"/>
  <c r="AC31" i="10"/>
  <c r="AD31" i="10"/>
  <c r="AG64" i="6"/>
  <c r="AH64" i="6"/>
  <c r="AE36" i="6"/>
  <c r="AF36" i="6"/>
  <c r="AI56" i="7"/>
  <c r="AJ56" i="7"/>
  <c r="AG56" i="7"/>
  <c r="AH56" i="7"/>
  <c r="AE54" i="8"/>
  <c r="AF54" i="8"/>
  <c r="AG54" i="8"/>
  <c r="AH54" i="8"/>
  <c r="AI61" i="8"/>
  <c r="AJ61" i="8"/>
  <c r="AC61" i="8"/>
  <c r="AD61" i="8"/>
  <c r="AG57" i="5"/>
  <c r="AH57" i="5"/>
  <c r="AI46" i="5"/>
  <c r="AJ46" i="5"/>
  <c r="AE46" i="5"/>
  <c r="AF46" i="5"/>
  <c r="AG54" i="14"/>
  <c r="AH54" i="14"/>
  <c r="AC54" i="14"/>
  <c r="AD54" i="14"/>
  <c r="AI34" i="14"/>
  <c r="AJ34" i="14"/>
  <c r="AI51" i="14"/>
  <c r="AJ51" i="14"/>
  <c r="AG51" i="14"/>
  <c r="AH51" i="14"/>
  <c r="AA37" i="14"/>
  <c r="AB37" i="14"/>
  <c r="AB45" i="5"/>
  <c r="I71" i="2"/>
  <c r="H69" i="2"/>
  <c r="M71" i="2"/>
  <c r="P68" i="2"/>
  <c r="K70" i="2"/>
  <c r="I67" i="2"/>
  <c r="I70" i="2"/>
  <c r="Q71" i="2"/>
  <c r="J67" i="2"/>
  <c r="G68" i="2"/>
  <c r="P67" i="2"/>
  <c r="H17" i="10"/>
  <c r="I17" i="10"/>
  <c r="AC17" i="10"/>
  <c r="AD17" i="10"/>
  <c r="H12" i="10"/>
  <c r="I12" i="10"/>
  <c r="H24" i="10"/>
  <c r="I24" i="10"/>
  <c r="AG24" i="10"/>
  <c r="AH24" i="10"/>
  <c r="H16" i="10"/>
  <c r="I16" i="10"/>
  <c r="AA16" i="10"/>
  <c r="H19" i="10"/>
  <c r="I19" i="10"/>
  <c r="AC19" i="10"/>
  <c r="AD19" i="10"/>
  <c r="H15" i="10"/>
  <c r="I15" i="10"/>
  <c r="H21" i="17"/>
  <c r="I21" i="17"/>
  <c r="H16" i="17"/>
  <c r="I16" i="17"/>
  <c r="H14" i="17"/>
  <c r="I14" i="17"/>
  <c r="AA14" i="17"/>
  <c r="AB14" i="17"/>
  <c r="H13" i="17"/>
  <c r="I13" i="17"/>
  <c r="H17" i="17"/>
  <c r="I17" i="17"/>
  <c r="H12" i="17"/>
  <c r="I12" i="17"/>
  <c r="H20" i="6"/>
  <c r="I20" i="6"/>
  <c r="AI20" i="6"/>
  <c r="AJ20" i="6"/>
  <c r="H19" i="6"/>
  <c r="I19" i="6"/>
  <c r="AI19" i="6"/>
  <c r="AJ19" i="6"/>
  <c r="H15" i="6"/>
  <c r="I15" i="6"/>
  <c r="AA15" i="6"/>
  <c r="AB15" i="6"/>
  <c r="H13" i="6"/>
  <c r="I13" i="6"/>
  <c r="H17" i="6"/>
  <c r="I17" i="6"/>
  <c r="AA17" i="6"/>
  <c r="AB17" i="6"/>
  <c r="H16" i="6"/>
  <c r="I16" i="6"/>
  <c r="H19" i="9"/>
  <c r="I19" i="9"/>
  <c r="AC19" i="9"/>
  <c r="AD19" i="9"/>
  <c r="H21" i="9"/>
  <c r="I21" i="9"/>
  <c r="AI21" i="9"/>
  <c r="AJ21" i="9"/>
  <c r="H17" i="9"/>
  <c r="I17" i="9"/>
  <c r="AC17" i="9"/>
  <c r="AD17" i="9"/>
  <c r="H15" i="9"/>
  <c r="I15" i="9"/>
  <c r="H15" i="16"/>
  <c r="I15" i="16"/>
  <c r="AE15" i="16"/>
  <c r="AF15" i="16"/>
  <c r="H24" i="4"/>
  <c r="H22" i="4"/>
  <c r="H24" i="3"/>
  <c r="AG24" i="3"/>
  <c r="AH24" i="3"/>
  <c r="H24" i="15"/>
  <c r="I24" i="15"/>
  <c r="AG24" i="15"/>
  <c r="AH24" i="15"/>
  <c r="H16" i="15"/>
  <c r="I16" i="15"/>
  <c r="AC16" i="15"/>
  <c r="AD16" i="15"/>
  <c r="H17" i="15"/>
  <c r="I17" i="15"/>
  <c r="H15" i="15"/>
  <c r="I15" i="15"/>
  <c r="AE15" i="15"/>
  <c r="AF15" i="15"/>
  <c r="H21" i="3"/>
  <c r="AI21" i="3"/>
  <c r="AJ21" i="3"/>
  <c r="H23" i="15"/>
  <c r="I23" i="15"/>
  <c r="AC23" i="15"/>
  <c r="AD23" i="15"/>
  <c r="AE26" i="16"/>
  <c r="AF26" i="16"/>
  <c r="AC19" i="8"/>
  <c r="AD19" i="8"/>
  <c r="AE19" i="8"/>
  <c r="AF19" i="8"/>
  <c r="AI62" i="5"/>
  <c r="AJ62" i="5"/>
  <c r="AG62" i="5"/>
  <c r="AH62" i="5"/>
  <c r="AG58" i="5"/>
  <c r="AH58" i="5"/>
  <c r="AI58" i="5"/>
  <c r="AJ58" i="5"/>
  <c r="AG54" i="5"/>
  <c r="AH54" i="5"/>
  <c r="AI54" i="5"/>
  <c r="AJ54" i="5"/>
  <c r="AI36" i="5"/>
  <c r="AJ36" i="5"/>
  <c r="AE36" i="5"/>
  <c r="AF36" i="5"/>
  <c r="AE33" i="14"/>
  <c r="AF33" i="14"/>
  <c r="AC33" i="14"/>
  <c r="AD33" i="14"/>
  <c r="AI33" i="14"/>
  <c r="AJ33" i="14"/>
  <c r="AG59" i="14"/>
  <c r="AH59" i="14"/>
  <c r="AI59" i="14"/>
  <c r="AJ59" i="14"/>
  <c r="AA51" i="6"/>
  <c r="AB51" i="6"/>
  <c r="AC51" i="6"/>
  <c r="AD51" i="6"/>
  <c r="AG51" i="6"/>
  <c r="AH51" i="6"/>
  <c r="AG36" i="6"/>
  <c r="AH36" i="6"/>
  <c r="AC36" i="6"/>
  <c r="AD36" i="6"/>
  <c r="AI56" i="6"/>
  <c r="AJ56" i="6"/>
  <c r="AG56" i="6"/>
  <c r="AH56" i="6"/>
  <c r="AA39" i="6"/>
  <c r="AB39" i="6"/>
  <c r="AC39" i="6"/>
  <c r="AD39" i="6"/>
  <c r="AE39" i="6"/>
  <c r="AF39" i="6"/>
  <c r="AA45" i="6"/>
  <c r="AB45" i="6"/>
  <c r="AI45" i="6"/>
  <c r="AJ45" i="6"/>
  <c r="AG45" i="6"/>
  <c r="AH45" i="6"/>
  <c r="AA47" i="6"/>
  <c r="AB47" i="6"/>
  <c r="AG47" i="6"/>
  <c r="AH47" i="6"/>
  <c r="AI47" i="6"/>
  <c r="AJ47" i="6"/>
  <c r="AA41" i="6"/>
  <c r="AB41" i="6"/>
  <c r="AE41" i="6"/>
  <c r="AF41" i="6"/>
  <c r="AC41" i="6"/>
  <c r="AD41" i="6"/>
  <c r="AA55" i="6"/>
  <c r="AB55" i="6"/>
  <c r="AC55" i="6"/>
  <c r="AD55" i="6"/>
  <c r="AG55" i="6"/>
  <c r="AH55" i="6"/>
  <c r="AA49" i="6"/>
  <c r="AB49" i="6"/>
  <c r="AG49" i="6"/>
  <c r="AH49" i="6"/>
  <c r="AI49" i="6"/>
  <c r="AJ49" i="6"/>
  <c r="AA40" i="6"/>
  <c r="AB40" i="6"/>
  <c r="AI40" i="6"/>
  <c r="AJ40" i="6"/>
  <c r="AE40" i="6"/>
  <c r="AF40" i="6"/>
  <c r="AC42" i="6"/>
  <c r="AD42" i="6"/>
  <c r="AG42" i="6"/>
  <c r="AH42" i="6"/>
  <c r="AG35" i="6"/>
  <c r="AH35" i="6"/>
  <c r="AI35" i="6"/>
  <c r="AJ35" i="6"/>
  <c r="AE33" i="6"/>
  <c r="AF33" i="6"/>
  <c r="AC33" i="6"/>
  <c r="AD33" i="6"/>
  <c r="AC60" i="6"/>
  <c r="AD60" i="6"/>
  <c r="AE60" i="6"/>
  <c r="AF60" i="6"/>
  <c r="AC38" i="6"/>
  <c r="AD38" i="6"/>
  <c r="AG38" i="6"/>
  <c r="AH38" i="6"/>
  <c r="AA54" i="16"/>
  <c r="AB54" i="16"/>
  <c r="AE54" i="16"/>
  <c r="AF54" i="16"/>
  <c r="AC54" i="16"/>
  <c r="AD54" i="16"/>
  <c r="AA58" i="16"/>
  <c r="AB58" i="16"/>
  <c r="AE58" i="16"/>
  <c r="AF58" i="16"/>
  <c r="AC58" i="16"/>
  <c r="AD58" i="16"/>
  <c r="AC55" i="16"/>
  <c r="AD55" i="16"/>
  <c r="AG55" i="16"/>
  <c r="AH55" i="16"/>
  <c r="AA59" i="16"/>
  <c r="AB59" i="16"/>
  <c r="AC59" i="16"/>
  <c r="AD59" i="16"/>
  <c r="AG59" i="16"/>
  <c r="AH59" i="16"/>
  <c r="AA62" i="16"/>
  <c r="AB62" i="16"/>
  <c r="AE62" i="16"/>
  <c r="AF62" i="16"/>
  <c r="AA42" i="10"/>
  <c r="AB42" i="10"/>
  <c r="AI42" i="10"/>
  <c r="AJ42" i="10"/>
  <c r="AE57" i="10"/>
  <c r="AF57" i="10"/>
  <c r="AI57" i="10"/>
  <c r="AJ57" i="10"/>
  <c r="AE55" i="10"/>
  <c r="AF55" i="10"/>
  <c r="AI55" i="10"/>
  <c r="AJ55" i="10"/>
  <c r="AE56" i="9"/>
  <c r="AF56" i="9"/>
  <c r="AI56" i="9"/>
  <c r="AJ56" i="9"/>
  <c r="AG41" i="3"/>
  <c r="AH41" i="3"/>
  <c r="AI37" i="15"/>
  <c r="AJ37" i="15"/>
  <c r="AG37" i="15"/>
  <c r="AH37" i="15"/>
  <c r="AI41" i="8"/>
  <c r="AJ41" i="8"/>
  <c r="AG41" i="8"/>
  <c r="AH41" i="8"/>
  <c r="AF38" i="3"/>
  <c r="AI38" i="3"/>
  <c r="AJ38" i="3"/>
  <c r="AE41" i="15"/>
  <c r="AF41" i="15"/>
  <c r="AA41" i="15"/>
  <c r="AB41" i="15"/>
  <c r="AC42" i="15"/>
  <c r="AD42" i="15"/>
  <c r="AA42" i="15"/>
  <c r="AB42" i="15"/>
  <c r="AE52" i="5"/>
  <c r="AF52" i="5"/>
  <c r="AG30" i="3"/>
  <c r="AH30" i="3"/>
  <c r="H13" i="10"/>
  <c r="I13" i="10"/>
  <c r="AE13" i="10"/>
  <c r="AF13" i="10"/>
  <c r="H14" i="10"/>
  <c r="I14" i="10"/>
  <c r="H20" i="3"/>
  <c r="H18" i="10"/>
  <c r="I18" i="10"/>
  <c r="AC18" i="10"/>
  <c r="AD18" i="10"/>
  <c r="H18" i="17"/>
  <c r="I18" i="17"/>
  <c r="H23" i="17"/>
  <c r="I23" i="17"/>
  <c r="H18" i="9"/>
  <c r="I18" i="9"/>
  <c r="H24" i="9"/>
  <c r="I24" i="9"/>
  <c r="H20" i="15"/>
  <c r="I20" i="15"/>
  <c r="AI20" i="15"/>
  <c r="AJ20" i="15"/>
  <c r="H24" i="14"/>
  <c r="I24" i="14"/>
  <c r="AC24" i="14"/>
  <c r="AD24" i="14"/>
  <c r="H19" i="4"/>
  <c r="AB19" i="4"/>
  <c r="H20" i="4"/>
  <c r="H23" i="4"/>
  <c r="AE23" i="4"/>
  <c r="AF23" i="4"/>
  <c r="AC51" i="7"/>
  <c r="AD51" i="7"/>
  <c r="AE51" i="7"/>
  <c r="AF51" i="7"/>
  <c r="AI37" i="7"/>
  <c r="AJ37" i="7"/>
  <c r="AE37" i="7"/>
  <c r="AF37" i="7"/>
  <c r="AG40" i="7"/>
  <c r="AH40" i="7"/>
  <c r="AC40" i="7"/>
  <c r="AD40" i="7"/>
  <c r="AC48" i="7"/>
  <c r="AD48" i="7"/>
  <c r="AI48" i="7"/>
  <c r="AJ48" i="7"/>
  <c r="AC53" i="7"/>
  <c r="AD53" i="7"/>
  <c r="AG53" i="7"/>
  <c r="AH53" i="7"/>
  <c r="AG54" i="7"/>
  <c r="AH54" i="7"/>
  <c r="AC54" i="7"/>
  <c r="AD54" i="7"/>
  <c r="AG24" i="8"/>
  <c r="AH24" i="8"/>
  <c r="AI24" i="8"/>
  <c r="AJ24" i="8"/>
  <c r="AA37" i="10"/>
  <c r="AB37" i="10"/>
  <c r="AG37" i="10"/>
  <c r="AH37" i="10"/>
  <c r="AI62" i="10"/>
  <c r="AJ62" i="10"/>
  <c r="AG62" i="10"/>
  <c r="AH62" i="10"/>
  <c r="AE53" i="10"/>
  <c r="AF53" i="10"/>
  <c r="AI53" i="10"/>
  <c r="AJ53" i="10"/>
  <c r="AI34" i="17"/>
  <c r="AJ34" i="17"/>
  <c r="AG34" i="17"/>
  <c r="AH34" i="17"/>
  <c r="AA37" i="17"/>
  <c r="AB37" i="17"/>
  <c r="AG37" i="17"/>
  <c r="AH37" i="17"/>
  <c r="AC37" i="17"/>
  <c r="AD37" i="17"/>
  <c r="AA47" i="17"/>
  <c r="AB47" i="17"/>
  <c r="AC47" i="17"/>
  <c r="AD47" i="17"/>
  <c r="AG47" i="17"/>
  <c r="AH47" i="17"/>
  <c r="AG42" i="17"/>
  <c r="AH42" i="17"/>
  <c r="AI42" i="17"/>
  <c r="AJ42" i="17"/>
  <c r="AG48" i="17"/>
  <c r="AH48" i="17"/>
  <c r="AI48" i="17"/>
  <c r="AJ48" i="17"/>
  <c r="AA41" i="17"/>
  <c r="AB41" i="17"/>
  <c r="AE41" i="17"/>
  <c r="AF41" i="17"/>
  <c r="AI41" i="17"/>
  <c r="AJ41" i="17"/>
  <c r="AI53" i="17"/>
  <c r="AJ53" i="17"/>
  <c r="AC50" i="17"/>
  <c r="AD50" i="17"/>
  <c r="AG50" i="17"/>
  <c r="AH50" i="17"/>
  <c r="AG49" i="17"/>
  <c r="AH49" i="17"/>
  <c r="AI49" i="17"/>
  <c r="AJ49" i="17"/>
  <c r="AI35" i="9"/>
  <c r="AJ35" i="9"/>
  <c r="AG40" i="9"/>
  <c r="AH40" i="9"/>
  <c r="AI40" i="9"/>
  <c r="AJ40" i="9"/>
  <c r="AI61" i="9"/>
  <c r="AJ61" i="9"/>
  <c r="AG61" i="9"/>
  <c r="AH61" i="9"/>
  <c r="AC52" i="9"/>
  <c r="AD52" i="9"/>
  <c r="AG52" i="9"/>
  <c r="AH52" i="9"/>
  <c r="AI48" i="9"/>
  <c r="AJ48" i="9"/>
  <c r="AG48" i="9"/>
  <c r="AH48" i="9"/>
  <c r="AC42" i="8"/>
  <c r="AD42" i="8"/>
  <c r="AB42" i="8"/>
  <c r="AI32" i="15"/>
  <c r="AJ32" i="15"/>
  <c r="AA32" i="15"/>
  <c r="AB32" i="15"/>
  <c r="AE46" i="15"/>
  <c r="AF46" i="15"/>
  <c r="AA46" i="15"/>
  <c r="AB46" i="15"/>
  <c r="AE26" i="15"/>
  <c r="AF26" i="15"/>
  <c r="AG26" i="15"/>
  <c r="AH26" i="15"/>
  <c r="I17" i="16"/>
  <c r="AE17" i="16"/>
  <c r="AF17" i="16"/>
  <c r="AG17" i="16"/>
  <c r="AH17" i="16"/>
  <c r="H18" i="16"/>
  <c r="I18" i="16"/>
  <c r="AI18" i="16"/>
  <c r="AJ18" i="16"/>
  <c r="AC18" i="16"/>
  <c r="AD18" i="16"/>
  <c r="H20" i="16"/>
  <c r="I20" i="16"/>
  <c r="AI20" i="16"/>
  <c r="AJ20" i="16"/>
  <c r="AC20" i="16"/>
  <c r="AD20" i="16"/>
  <c r="H22" i="16"/>
  <c r="I22" i="16"/>
  <c r="AE22" i="16"/>
  <c r="AF22" i="16"/>
  <c r="I21" i="16"/>
  <c r="AC21" i="16"/>
  <c r="AD21" i="16"/>
  <c r="H24" i="16"/>
  <c r="I24" i="16"/>
  <c r="AI24" i="16"/>
  <c r="AJ24" i="16"/>
  <c r="AG25" i="14"/>
  <c r="AH25" i="14"/>
  <c r="AE25" i="14"/>
  <c r="AF25" i="14"/>
  <c r="AA25" i="14"/>
  <c r="AB25" i="14"/>
  <c r="H23" i="6"/>
  <c r="I23" i="6"/>
  <c r="AE23" i="6"/>
  <c r="AF23" i="6"/>
  <c r="H16" i="16"/>
  <c r="I16" i="16"/>
  <c r="AE16" i="16"/>
  <c r="AF16" i="16"/>
  <c r="H19" i="5"/>
  <c r="H24" i="5"/>
  <c r="AI24" i="5"/>
  <c r="AJ24" i="5"/>
  <c r="H14" i="6"/>
  <c r="I14" i="6"/>
  <c r="I18" i="6"/>
  <c r="H21" i="6"/>
  <c r="I21" i="6"/>
  <c r="H24" i="6"/>
  <c r="I24" i="6"/>
  <c r="AG24" i="6"/>
  <c r="AH24" i="6"/>
  <c r="I22" i="6"/>
  <c r="AG22" i="6"/>
  <c r="AH22" i="6"/>
  <c r="H14" i="16"/>
  <c r="I14" i="16"/>
  <c r="AC14" i="16"/>
  <c r="AD14" i="16"/>
  <c r="H23" i="16"/>
  <c r="I23" i="16"/>
  <c r="AE23" i="16"/>
  <c r="AF23" i="16"/>
  <c r="H19" i="16"/>
  <c r="I19" i="16"/>
  <c r="AE19" i="16"/>
  <c r="AF19" i="16"/>
  <c r="H22" i="10"/>
  <c r="I22" i="10"/>
  <c r="AA22" i="10"/>
  <c r="AB22" i="10"/>
  <c r="H21" i="10"/>
  <c r="I21" i="10"/>
  <c r="AE21" i="10"/>
  <c r="AF21" i="10"/>
  <c r="H20" i="10"/>
  <c r="I20" i="10"/>
  <c r="H23" i="10"/>
  <c r="I23" i="10"/>
  <c r="AG23" i="10"/>
  <c r="AH23" i="10"/>
  <c r="H15" i="17"/>
  <c r="I15" i="17"/>
  <c r="H20" i="17"/>
  <c r="I20" i="17"/>
  <c r="H22" i="17"/>
  <c r="I22" i="17"/>
  <c r="AE22" i="17"/>
  <c r="AF22" i="17"/>
  <c r="H19" i="17"/>
  <c r="I19" i="17"/>
  <c r="AI19" i="17"/>
  <c r="AJ19" i="17"/>
  <c r="H24" i="17"/>
  <c r="I24" i="17"/>
  <c r="AC24" i="17"/>
  <c r="AD24" i="17"/>
  <c r="H14" i="9"/>
  <c r="I14" i="9"/>
  <c r="AE14" i="9"/>
  <c r="AF14" i="9"/>
  <c r="H20" i="9"/>
  <c r="I20" i="9"/>
  <c r="AC20" i="9"/>
  <c r="AD20" i="9"/>
  <c r="H22" i="9"/>
  <c r="I22" i="9"/>
  <c r="AI22" i="9"/>
  <c r="AJ22" i="9"/>
  <c r="H16" i="9"/>
  <c r="I16" i="9"/>
  <c r="AA16" i="9"/>
  <c r="AB16" i="9"/>
  <c r="H23" i="9"/>
  <c r="I23" i="9"/>
  <c r="AG23" i="9"/>
  <c r="AH23" i="9"/>
  <c r="H24" i="7"/>
  <c r="AI24" i="7"/>
  <c r="AJ24" i="7"/>
  <c r="H48" i="4"/>
  <c r="H40" i="4"/>
  <c r="H58" i="4"/>
  <c r="H50" i="4"/>
  <c r="H37" i="10"/>
  <c r="H46" i="10"/>
  <c r="H42" i="10"/>
  <c r="H40" i="10"/>
  <c r="H56" i="10"/>
  <c r="H35" i="9"/>
  <c r="H42" i="9"/>
  <c r="H22" i="5"/>
  <c r="H20" i="5"/>
  <c r="H19" i="3"/>
  <c r="H23" i="3"/>
  <c r="AD23" i="3"/>
  <c r="H22" i="3"/>
  <c r="AD22" i="3"/>
  <c r="H32" i="4"/>
  <c r="H30" i="4"/>
  <c r="H31" i="4"/>
  <c r="H22" i="14"/>
  <c r="I22" i="14"/>
  <c r="AC22" i="14"/>
  <c r="AD22" i="14"/>
  <c r="H18" i="14"/>
  <c r="I18" i="14"/>
  <c r="H19" i="15"/>
  <c r="I19" i="15"/>
  <c r="AA19" i="15"/>
  <c r="AB19" i="15"/>
  <c r="H21" i="15"/>
  <c r="I21" i="15"/>
  <c r="AG21" i="15"/>
  <c r="AH21" i="15"/>
  <c r="H18" i="15"/>
  <c r="I18" i="15"/>
  <c r="AA18" i="15"/>
  <c r="AB18" i="15"/>
  <c r="H26" i="5"/>
  <c r="H32" i="5"/>
  <c r="H29" i="5"/>
  <c r="H22" i="15"/>
  <c r="I22" i="15"/>
  <c r="AG22" i="15"/>
  <c r="AH22" i="15"/>
  <c r="AE63" i="4"/>
  <c r="AF63" i="4"/>
  <c r="AE31" i="4"/>
  <c r="AF31" i="4"/>
  <c r="AE21" i="5"/>
  <c r="AF21" i="5"/>
  <c r="AE27" i="6"/>
  <c r="AF27" i="6"/>
  <c r="AI63" i="7"/>
  <c r="AJ63" i="7"/>
  <c r="AI54" i="7"/>
  <c r="AJ54" i="7"/>
  <c r="AG48" i="7"/>
  <c r="AH48" i="7"/>
  <c r="AG37" i="7"/>
  <c r="AH37" i="7"/>
  <c r="AI27" i="5"/>
  <c r="AJ27" i="5"/>
  <c r="AG30" i="14"/>
  <c r="AH30" i="14"/>
  <c r="H13" i="15"/>
  <c r="I13" i="15"/>
  <c r="AE13" i="15"/>
  <c r="AF13" i="15"/>
  <c r="H14" i="15"/>
  <c r="I14" i="15"/>
  <c r="H12" i="15"/>
  <c r="I12" i="15"/>
  <c r="AG38" i="3"/>
  <c r="AH38" i="3"/>
  <c r="AD19" i="5"/>
  <c r="AI19" i="5"/>
  <c r="AJ19" i="5"/>
  <c r="AI25" i="6"/>
  <c r="AJ25" i="6"/>
  <c r="AF26" i="3"/>
  <c r="AG17" i="10"/>
  <c r="AH17" i="10"/>
  <c r="AI28" i="15"/>
  <c r="AJ28" i="15"/>
  <c r="AE38" i="15"/>
  <c r="AF38" i="15"/>
  <c r="AI25" i="14"/>
  <c r="AJ25" i="14"/>
  <c r="AI34" i="8"/>
  <c r="AJ34" i="8"/>
  <c r="AI50" i="8"/>
  <c r="AJ50" i="8"/>
  <c r="AC28" i="8"/>
  <c r="AD28" i="8"/>
  <c r="AI55" i="8"/>
  <c r="AJ55" i="8"/>
  <c r="AG52" i="8"/>
  <c r="AH52" i="8"/>
  <c r="AE46" i="8"/>
  <c r="AF46" i="8"/>
  <c r="AG45" i="8"/>
  <c r="AH45" i="8"/>
  <c r="AI45" i="8"/>
  <c r="AJ45" i="8"/>
  <c r="AC36" i="8"/>
  <c r="AD36" i="8"/>
  <c r="AG36" i="8"/>
  <c r="AH36" i="8"/>
  <c r="AC24" i="8"/>
  <c r="AD24" i="8"/>
  <c r="AI19" i="8"/>
  <c r="AJ19" i="8"/>
  <c r="AG19" i="8"/>
  <c r="AH19" i="8"/>
  <c r="AG61" i="8"/>
  <c r="AH61" i="8"/>
  <c r="AI54" i="8"/>
  <c r="AJ54" i="8"/>
  <c r="AB30" i="8"/>
  <c r="AC30" i="8"/>
  <c r="AD30" i="8"/>
  <c r="K67" i="2"/>
  <c r="H10" i="14"/>
  <c r="I10" i="14"/>
  <c r="H10" i="15"/>
  <c r="I10" i="15"/>
  <c r="AI26" i="16"/>
  <c r="AJ26" i="16"/>
  <c r="AE27" i="9"/>
  <c r="AF27" i="9"/>
  <c r="AC25" i="9"/>
  <c r="AD25" i="9"/>
  <c r="AE28" i="10"/>
  <c r="AF28" i="10"/>
  <c r="AF25" i="3"/>
  <c r="AC63" i="8"/>
  <c r="AD63" i="8"/>
  <c r="AI63" i="16"/>
  <c r="AJ63" i="16"/>
  <c r="AE35" i="4"/>
  <c r="AF35" i="4"/>
  <c r="AG35" i="3"/>
  <c r="AH35" i="3"/>
  <c r="AD29" i="3"/>
  <c r="AI63" i="4"/>
  <c r="AJ63" i="4"/>
  <c r="AG25" i="4"/>
  <c r="AH25" i="4"/>
  <c r="AE40" i="15"/>
  <c r="AF40" i="15"/>
  <c r="AI40" i="15"/>
  <c r="AJ40" i="15"/>
  <c r="AE28" i="5"/>
  <c r="AF28" i="5"/>
  <c r="AE19" i="5"/>
  <c r="AG19" i="5"/>
  <c r="AH19" i="5"/>
  <c r="AG28" i="14"/>
  <c r="AH28" i="14"/>
  <c r="AI28" i="14"/>
  <c r="AJ28" i="14"/>
  <c r="AG29" i="14"/>
  <c r="AH29" i="14"/>
  <c r="AC29" i="14"/>
  <c r="AD29" i="14"/>
  <c r="AI30" i="5"/>
  <c r="AJ30" i="5"/>
  <c r="AI63" i="8"/>
  <c r="AJ63" i="8"/>
  <c r="AG63" i="16"/>
  <c r="AH63" i="16"/>
  <c r="AC63" i="16"/>
  <c r="AD63" i="16"/>
  <c r="AE30" i="6"/>
  <c r="AF30" i="6"/>
  <c r="AC29" i="6"/>
  <c r="AD29" i="6"/>
  <c r="AG31" i="6"/>
  <c r="AH31" i="6"/>
  <c r="AC28" i="17"/>
  <c r="AD28" i="17"/>
  <c r="AG26" i="3"/>
  <c r="AH26" i="3"/>
  <c r="AI35" i="3"/>
  <c r="AJ35" i="3"/>
  <c r="AI29" i="3"/>
  <c r="AJ29" i="3"/>
  <c r="AB31" i="8"/>
  <c r="AI47" i="4"/>
  <c r="AJ47" i="4"/>
  <c r="AI34" i="4"/>
  <c r="AJ34" i="4"/>
  <c r="AI46" i="15"/>
  <c r="AJ46" i="15"/>
  <c r="AI26" i="15"/>
  <c r="AJ26" i="15"/>
  <c r="AE27" i="5"/>
  <c r="AF27" i="5"/>
  <c r="AI30" i="14"/>
  <c r="AJ30" i="14"/>
  <c r="AE28" i="14"/>
  <c r="AF28" i="14"/>
  <c r="AI29" i="14"/>
  <c r="AJ29" i="14"/>
  <c r="AE30" i="5"/>
  <c r="AF30" i="5"/>
  <c r="K71" i="2"/>
  <c r="AI64" i="5"/>
  <c r="AJ64" i="5"/>
  <c r="AE64" i="5"/>
  <c r="AF64" i="5"/>
  <c r="AE30" i="16"/>
  <c r="AF30" i="16"/>
  <c r="AI30" i="16"/>
  <c r="AJ30" i="16"/>
  <c r="AI28" i="16"/>
  <c r="AJ28" i="16"/>
  <c r="AE28" i="16"/>
  <c r="AF28" i="16"/>
  <c r="AE32" i="10"/>
  <c r="AF32" i="10"/>
  <c r="AA32" i="10"/>
  <c r="AB32" i="10"/>
  <c r="AG31" i="10"/>
  <c r="AH31" i="10"/>
  <c r="AI31" i="10"/>
  <c r="AJ31" i="10"/>
  <c r="AI29" i="10"/>
  <c r="AJ29" i="10"/>
  <c r="AE30" i="10"/>
  <c r="AF30" i="10"/>
  <c r="AI30" i="10"/>
  <c r="AJ30" i="10"/>
  <c r="AE30" i="17"/>
  <c r="AF30" i="17"/>
  <c r="AG30" i="17"/>
  <c r="AH30" i="17"/>
  <c r="AA30" i="17"/>
  <c r="AB30" i="17"/>
  <c r="AC26" i="9"/>
  <c r="AD26" i="9"/>
  <c r="AA26" i="9"/>
  <c r="AB26" i="9"/>
  <c r="AE28" i="9"/>
  <c r="AF28" i="9"/>
  <c r="AC28" i="9"/>
  <c r="AD28" i="9"/>
  <c r="AA28" i="9"/>
  <c r="AB28" i="9"/>
  <c r="AC31" i="9"/>
  <c r="AD31" i="9"/>
  <c r="AG31" i="9"/>
  <c r="AH31" i="9"/>
  <c r="AI32" i="8"/>
  <c r="AJ32" i="8"/>
  <c r="AE32" i="8"/>
  <c r="AF32" i="8"/>
  <c r="AB32" i="8"/>
  <c r="AI61" i="14"/>
  <c r="AJ61" i="14"/>
  <c r="AG61" i="14"/>
  <c r="AH61" i="14"/>
  <c r="AC61" i="14"/>
  <c r="AD61" i="14"/>
  <c r="AA61" i="14"/>
  <c r="AB61" i="14"/>
  <c r="AE62" i="14"/>
  <c r="AF62" i="14"/>
  <c r="AI62" i="14"/>
  <c r="AJ62" i="14"/>
  <c r="AG62" i="14"/>
  <c r="AH62" i="14"/>
  <c r="AC49" i="14"/>
  <c r="AD49" i="14"/>
  <c r="AG49" i="14"/>
  <c r="AH49" i="14"/>
  <c r="AE49" i="14"/>
  <c r="AF49" i="14"/>
  <c r="AA49" i="14"/>
  <c r="AB49" i="14"/>
  <c r="AE50" i="14"/>
  <c r="AF50" i="14"/>
  <c r="AC50" i="14"/>
  <c r="AD50" i="14"/>
  <c r="AI46" i="14"/>
  <c r="AJ46" i="14"/>
  <c r="AG46" i="14"/>
  <c r="AH46" i="14"/>
  <c r="AC46" i="14"/>
  <c r="AD46" i="14"/>
  <c r="AE28" i="7"/>
  <c r="AF28" i="7"/>
  <c r="AI28" i="7"/>
  <c r="AJ28" i="7"/>
  <c r="AB28" i="7"/>
  <c r="AE30" i="7"/>
  <c r="AF30" i="7"/>
  <c r="AI30" i="7"/>
  <c r="AJ30" i="7"/>
  <c r="AG30" i="7"/>
  <c r="AH30" i="7"/>
  <c r="AI32" i="7"/>
  <c r="AJ32" i="7"/>
  <c r="AE32" i="7"/>
  <c r="AF32" i="7"/>
  <c r="AC32" i="7"/>
  <c r="AD32" i="7"/>
  <c r="AC35" i="7"/>
  <c r="AD35" i="7"/>
  <c r="AE35" i="7"/>
  <c r="AF35" i="7"/>
  <c r="AE55" i="7"/>
  <c r="AF55" i="7"/>
  <c r="AI55" i="7"/>
  <c r="AJ55" i="7"/>
  <c r="AG55" i="7"/>
  <c r="AH55" i="7"/>
  <c r="AB55" i="7"/>
  <c r="AI53" i="8"/>
  <c r="AJ53" i="8"/>
  <c r="AG53" i="8"/>
  <c r="AH53" i="8"/>
  <c r="AC53" i="8"/>
  <c r="AD53" i="8"/>
  <c r="AG47" i="8"/>
  <c r="AH47" i="8"/>
  <c r="AI47" i="8"/>
  <c r="AJ47" i="8"/>
  <c r="AE47" i="8"/>
  <c r="AF47" i="8"/>
  <c r="AB47" i="8"/>
  <c r="AE56" i="8"/>
  <c r="AF56" i="8"/>
  <c r="AI56" i="8"/>
  <c r="AJ56" i="8"/>
  <c r="AG56" i="8"/>
  <c r="AH56" i="8"/>
  <c r="AE36" i="4"/>
  <c r="AF36" i="4"/>
  <c r="AI36" i="4"/>
  <c r="AJ36" i="4"/>
  <c r="AG46" i="4"/>
  <c r="AH46" i="4"/>
  <c r="AE46" i="4"/>
  <c r="AF46" i="4"/>
  <c r="AG44" i="4"/>
  <c r="AH44" i="4"/>
  <c r="AE40" i="4"/>
  <c r="AF40" i="4"/>
  <c r="AI40" i="4"/>
  <c r="AJ40" i="4"/>
  <c r="AE38" i="4"/>
  <c r="AF38" i="4"/>
  <c r="AI38" i="4"/>
  <c r="AJ38" i="4"/>
  <c r="AI59" i="4"/>
  <c r="AJ59" i="4"/>
  <c r="AB59" i="4"/>
  <c r="AI58" i="4"/>
  <c r="AJ58" i="4"/>
  <c r="AE58" i="4"/>
  <c r="AF58" i="4"/>
  <c r="AE33" i="4"/>
  <c r="AF33" i="4"/>
  <c r="AI33" i="4"/>
  <c r="AJ33" i="4"/>
  <c r="AI62" i="4"/>
  <c r="AJ62" i="4"/>
  <c r="AE62" i="4"/>
  <c r="AF62" i="4"/>
  <c r="AG55" i="4"/>
  <c r="AH55" i="4"/>
  <c r="AE55" i="4"/>
  <c r="AF55" i="4"/>
  <c r="AB55" i="4"/>
  <c r="AI53" i="4"/>
  <c r="AJ53" i="4"/>
  <c r="AE52" i="4"/>
  <c r="AF52" i="4"/>
  <c r="AG50" i="4"/>
  <c r="AH50" i="4"/>
  <c r="AE45" i="4"/>
  <c r="AF45" i="4"/>
  <c r="AI36" i="15"/>
  <c r="AJ36" i="15"/>
  <c r="AE36" i="15"/>
  <c r="AF36" i="15"/>
  <c r="AC36" i="15"/>
  <c r="AD36" i="15"/>
  <c r="AE50" i="15"/>
  <c r="AF50" i="15"/>
  <c r="AC50" i="15"/>
  <c r="AD50" i="15"/>
  <c r="AC61" i="15"/>
  <c r="AD61" i="15"/>
  <c r="AG61" i="15"/>
  <c r="AH61" i="15"/>
  <c r="AE59" i="15"/>
  <c r="AF59" i="15"/>
  <c r="AI59" i="15"/>
  <c r="AJ59" i="15"/>
  <c r="AG59" i="15"/>
  <c r="AH59" i="15"/>
  <c r="AE58" i="15"/>
  <c r="AF58" i="15"/>
  <c r="AC58" i="15"/>
  <c r="AD58" i="15"/>
  <c r="AA58" i="15"/>
  <c r="AB58" i="15"/>
  <c r="AC55" i="15"/>
  <c r="AD55" i="15"/>
  <c r="AG55" i="15"/>
  <c r="AH55" i="15"/>
  <c r="AE53" i="15"/>
  <c r="AF53" i="15"/>
  <c r="AI53" i="15"/>
  <c r="AJ53" i="15"/>
  <c r="AG53" i="15"/>
  <c r="AH53" i="15"/>
  <c r="AC49" i="15"/>
  <c r="AD49" i="15"/>
  <c r="AE49" i="15"/>
  <c r="AF49" i="15"/>
  <c r="AA49" i="15"/>
  <c r="AB49" i="15"/>
  <c r="AE50" i="16"/>
  <c r="AF50" i="16"/>
  <c r="AC50" i="16"/>
  <c r="AD50" i="16"/>
  <c r="AI50" i="16"/>
  <c r="AJ50" i="16"/>
  <c r="AA50" i="16"/>
  <c r="AB50" i="16"/>
  <c r="AI62" i="7"/>
  <c r="AJ62" i="7"/>
  <c r="AG62" i="7"/>
  <c r="AH62" i="7"/>
  <c r="AI41" i="7"/>
  <c r="AJ41" i="7"/>
  <c r="AC41" i="7"/>
  <c r="AD41" i="7"/>
  <c r="AB41" i="7"/>
  <c r="AG47" i="7"/>
  <c r="AH47" i="7"/>
  <c r="AI47" i="7"/>
  <c r="AJ47" i="7"/>
  <c r="AC59" i="7"/>
  <c r="AD59" i="7"/>
  <c r="AG59" i="7"/>
  <c r="AH59" i="7"/>
  <c r="AG60" i="5"/>
  <c r="AH60" i="5"/>
  <c r="AE55" i="5"/>
  <c r="AF55" i="5"/>
  <c r="AI55" i="5"/>
  <c r="AJ55" i="5"/>
  <c r="AG43" i="5"/>
  <c r="AH43" i="5"/>
  <c r="AE47" i="5"/>
  <c r="AF47" i="5"/>
  <c r="AE33" i="5"/>
  <c r="AF33" i="5"/>
  <c r="AE34" i="5"/>
  <c r="AF34" i="5"/>
  <c r="AI34" i="5"/>
  <c r="AJ34" i="5"/>
  <c r="AG34" i="5"/>
  <c r="AH34" i="5"/>
  <c r="AE56" i="5"/>
  <c r="AF56" i="5"/>
  <c r="AI33" i="3"/>
  <c r="AJ33" i="3"/>
  <c r="AG33" i="3"/>
  <c r="AH33" i="3"/>
  <c r="AI62" i="3"/>
  <c r="AJ62" i="3"/>
  <c r="AG62" i="3"/>
  <c r="AH62" i="3"/>
  <c r="AF60" i="3"/>
  <c r="AI60" i="3"/>
  <c r="AJ60" i="3"/>
  <c r="AD34" i="3"/>
  <c r="AG34" i="3"/>
  <c r="AH34" i="3"/>
  <c r="AB34" i="3"/>
  <c r="AF64" i="3"/>
  <c r="AI64" i="3"/>
  <c r="AJ64" i="3"/>
  <c r="AI59" i="3"/>
  <c r="AJ59" i="3"/>
  <c r="AG56" i="3"/>
  <c r="AH56" i="3"/>
  <c r="AF54" i="3"/>
  <c r="AI54" i="3"/>
  <c r="AJ54" i="3"/>
  <c r="AF53" i="3"/>
  <c r="AG44" i="3"/>
  <c r="AH44" i="3"/>
  <c r="AF42" i="3"/>
  <c r="AI42" i="3"/>
  <c r="AJ42" i="3"/>
  <c r="AG52" i="3"/>
  <c r="AH52" i="3"/>
  <c r="AB52" i="3"/>
  <c r="AF51" i="3"/>
  <c r="AB51" i="3"/>
  <c r="AD43" i="3"/>
  <c r="AF43" i="3"/>
  <c r="AB43" i="3"/>
  <c r="AG46" i="3"/>
  <c r="AH46" i="3"/>
  <c r="AI48" i="3"/>
  <c r="AJ48" i="3"/>
  <c r="AA50" i="6"/>
  <c r="AB50" i="6"/>
  <c r="AC50" i="6"/>
  <c r="AD50" i="6"/>
  <c r="AE50" i="6"/>
  <c r="AF50" i="6"/>
  <c r="AA53" i="6"/>
  <c r="AB53" i="6"/>
  <c r="AC53" i="6"/>
  <c r="AD53" i="6"/>
  <c r="AG53" i="6"/>
  <c r="AH53" i="6"/>
  <c r="AE53" i="6"/>
  <c r="AF53" i="6"/>
  <c r="AE52" i="6"/>
  <c r="AF52" i="6"/>
  <c r="AC52" i="6"/>
  <c r="AD52" i="6"/>
  <c r="AI35" i="16"/>
  <c r="AJ35" i="16"/>
  <c r="AC35" i="16"/>
  <c r="AD35" i="16"/>
  <c r="AA40" i="16"/>
  <c r="AB40" i="16"/>
  <c r="AI40" i="16"/>
  <c r="AJ40" i="16"/>
  <c r="AI43" i="16"/>
  <c r="AJ43" i="16"/>
  <c r="AG43" i="16"/>
  <c r="AH43" i="16"/>
  <c r="AC50" i="10"/>
  <c r="AD50" i="10"/>
  <c r="AE50" i="10"/>
  <c r="AF50" i="10"/>
  <c r="AG50" i="10"/>
  <c r="AH50" i="10"/>
  <c r="AA50" i="10"/>
  <c r="AB50" i="10"/>
  <c r="AG54" i="10"/>
  <c r="AH54" i="10"/>
  <c r="AI54" i="10"/>
  <c r="AJ54" i="10"/>
  <c r="AA54" i="10"/>
  <c r="AB54" i="10"/>
  <c r="AI51" i="10"/>
  <c r="AJ51" i="10"/>
  <c r="AE51" i="10"/>
  <c r="AF51" i="10"/>
  <c r="AC51" i="10"/>
  <c r="AD51" i="10"/>
  <c r="AA60" i="17"/>
  <c r="AB60" i="17"/>
  <c r="AE60" i="17"/>
  <c r="AF60" i="17"/>
  <c r="AI60" i="17"/>
  <c r="AJ60" i="17"/>
  <c r="AC54" i="17"/>
  <c r="AD54" i="17"/>
  <c r="AG54" i="17"/>
  <c r="AH54" i="17"/>
  <c r="AE54" i="17"/>
  <c r="AF54" i="17"/>
  <c r="AA59" i="17"/>
  <c r="AB59" i="17"/>
  <c r="AI59" i="17"/>
  <c r="AJ59" i="17"/>
  <c r="AG59" i="17"/>
  <c r="AH59" i="17"/>
  <c r="AC62" i="17"/>
  <c r="AD62" i="17"/>
  <c r="AG62" i="17"/>
  <c r="AH62" i="17"/>
  <c r="AA62" i="17"/>
  <c r="AB62" i="17"/>
  <c r="AE62" i="17"/>
  <c r="AF62" i="17"/>
  <c r="AC56" i="17"/>
  <c r="AD56" i="17"/>
  <c r="AG56" i="17"/>
  <c r="AH56" i="17"/>
  <c r="AA56" i="17"/>
  <c r="AB56" i="17"/>
  <c r="AE56" i="17"/>
  <c r="AF56" i="17"/>
  <c r="AI33" i="17"/>
  <c r="AJ33" i="17"/>
  <c r="AA57" i="17"/>
  <c r="AB57" i="17"/>
  <c r="AG57" i="17"/>
  <c r="AH57" i="17"/>
  <c r="AI57" i="17"/>
  <c r="AJ57" i="17"/>
  <c r="AE55" i="17"/>
  <c r="AF55" i="17"/>
  <c r="AC55" i="17"/>
  <c r="AD55" i="17"/>
  <c r="AI55" i="17"/>
  <c r="AJ55" i="17"/>
  <c r="AA38" i="17"/>
  <c r="AB38" i="17"/>
  <c r="AI38" i="17"/>
  <c r="AJ38" i="17"/>
  <c r="AG38" i="17"/>
  <c r="AH38" i="17"/>
  <c r="AG58" i="17"/>
  <c r="AH58" i="17"/>
  <c r="AE40" i="17"/>
  <c r="AF40" i="17"/>
  <c r="AC40" i="17"/>
  <c r="AD40" i="17"/>
  <c r="AI40" i="17"/>
  <c r="AJ40" i="17"/>
  <c r="AA40" i="17"/>
  <c r="AB40" i="17"/>
  <c r="AC46" i="17"/>
  <c r="AD46" i="17"/>
  <c r="AE46" i="17"/>
  <c r="AF46" i="17"/>
  <c r="AG46" i="17"/>
  <c r="AH46" i="17"/>
  <c r="AA46" i="17"/>
  <c r="AB46" i="17"/>
  <c r="AI44" i="17"/>
  <c r="AJ44" i="17"/>
  <c r="AG44" i="17"/>
  <c r="AH44" i="17"/>
  <c r="AI43" i="17"/>
  <c r="AJ43" i="17"/>
  <c r="AC43" i="17"/>
  <c r="AD43" i="17"/>
  <c r="AG43" i="17"/>
  <c r="AH43" i="17"/>
  <c r="AI33" i="9"/>
  <c r="AJ33" i="9"/>
  <c r="AG34" i="9"/>
  <c r="AH34" i="9"/>
  <c r="AI34" i="9"/>
  <c r="AJ34" i="9"/>
  <c r="AA34" i="9"/>
  <c r="AB34" i="9"/>
  <c r="AI36" i="9"/>
  <c r="AJ36" i="9"/>
  <c r="AG36" i="9"/>
  <c r="AH36" i="9"/>
  <c r="AE43" i="9"/>
  <c r="AF43" i="9"/>
  <c r="AI43" i="9"/>
  <c r="AJ43" i="9"/>
  <c r="AE60" i="9"/>
  <c r="AF60" i="9"/>
  <c r="AI60" i="9"/>
  <c r="AJ60" i="9"/>
  <c r="AG58" i="9"/>
  <c r="AH58" i="9"/>
  <c r="AI58" i="9"/>
  <c r="AJ58" i="9"/>
  <c r="AA58" i="9"/>
  <c r="AB58" i="9"/>
  <c r="AG51" i="9"/>
  <c r="AH51" i="9"/>
  <c r="AI49" i="9"/>
  <c r="AJ49" i="9"/>
  <c r="AG49" i="9"/>
  <c r="AH49" i="9"/>
  <c r="AE47" i="9"/>
  <c r="AF47" i="9"/>
  <c r="AI47" i="9"/>
  <c r="AJ47" i="9"/>
  <c r="AE39" i="9"/>
  <c r="AF39" i="9"/>
  <c r="AI39" i="9"/>
  <c r="AJ39" i="9"/>
  <c r="AA39" i="9"/>
  <c r="AB39" i="9"/>
  <c r="AE37" i="9"/>
  <c r="AF37" i="9"/>
  <c r="AI37" i="9"/>
  <c r="AJ37" i="9"/>
  <c r="AI53" i="9"/>
  <c r="AJ53" i="9"/>
  <c r="AG53" i="9"/>
  <c r="AH53" i="9"/>
  <c r="AG57" i="9"/>
  <c r="AH57" i="9"/>
  <c r="AI57" i="9"/>
  <c r="AJ57" i="9"/>
  <c r="AG38" i="9"/>
  <c r="AH38" i="9"/>
  <c r="AI38" i="9"/>
  <c r="AJ38" i="9"/>
  <c r="AG40" i="14"/>
  <c r="AH40" i="14"/>
  <c r="AI40" i="14"/>
  <c r="AJ40" i="14"/>
  <c r="AA40" i="14"/>
  <c r="AB40" i="14"/>
  <c r="AE39" i="5"/>
  <c r="AF39" i="5"/>
  <c r="AD27" i="3"/>
  <c r="AF27" i="3"/>
  <c r="AG27" i="3"/>
  <c r="AH27" i="3"/>
  <c r="AB27" i="3"/>
  <c r="AB31" i="3"/>
  <c r="AD31" i="3"/>
  <c r="AF31" i="3"/>
  <c r="AG31" i="3"/>
  <c r="AH31" i="3"/>
  <c r="AG32" i="4"/>
  <c r="AH32" i="4"/>
  <c r="AI32" i="4"/>
  <c r="AJ32" i="4"/>
  <c r="AC31" i="15"/>
  <c r="AD31" i="15"/>
  <c r="AI31" i="15"/>
  <c r="AJ31" i="15"/>
  <c r="AA31" i="15"/>
  <c r="AB31" i="15"/>
  <c r="AC27" i="15"/>
  <c r="AD27" i="15"/>
  <c r="AA27" i="15"/>
  <c r="AB27" i="15"/>
  <c r="AI27" i="15"/>
  <c r="AJ27" i="15"/>
  <c r="AG31" i="5"/>
  <c r="AH31" i="5"/>
  <c r="AD31" i="5"/>
  <c r="AE26" i="5"/>
  <c r="AF26" i="5"/>
  <c r="AB26" i="5"/>
  <c r="AI32" i="5"/>
  <c r="AJ32" i="5"/>
  <c r="AG32" i="5"/>
  <c r="AH32" i="5"/>
  <c r="AB32" i="5"/>
  <c r="AI29" i="5"/>
  <c r="AJ29" i="5"/>
  <c r="AE29" i="5"/>
  <c r="AF29" i="5"/>
  <c r="AI26" i="14"/>
  <c r="AJ26" i="14"/>
  <c r="AE26" i="14"/>
  <c r="AF26" i="14"/>
  <c r="AC26" i="8"/>
  <c r="AD26" i="8"/>
  <c r="AE26" i="8"/>
  <c r="AF26" i="8"/>
  <c r="AI26" i="8"/>
  <c r="AJ26" i="8"/>
  <c r="AB26" i="8"/>
  <c r="AA29" i="15"/>
  <c r="AB29" i="15"/>
  <c r="AC29" i="15"/>
  <c r="AD29" i="15"/>
  <c r="H40" i="5"/>
  <c r="D40" i="5"/>
  <c r="H41" i="5"/>
  <c r="D41" i="5"/>
  <c r="D42" i="5"/>
  <c r="H43" i="5"/>
  <c r="D43" i="5"/>
  <c r="H45" i="5"/>
  <c r="D45" i="5"/>
  <c r="H47" i="5"/>
  <c r="H48" i="5"/>
  <c r="D48" i="5"/>
  <c r="H49" i="5"/>
  <c r="D51" i="5"/>
  <c r="H52" i="5"/>
  <c r="D52" i="5"/>
  <c r="H53" i="5"/>
  <c r="H54" i="5"/>
  <c r="D54" i="5"/>
  <c r="H55" i="5"/>
  <c r="D55" i="5"/>
  <c r="H56" i="5"/>
  <c r="D56" i="5"/>
  <c r="H57" i="5"/>
  <c r="D57" i="5"/>
  <c r="H58" i="5"/>
  <c r="D58" i="5"/>
  <c r="H59" i="5"/>
  <c r="H60" i="5"/>
  <c r="H62" i="5"/>
  <c r="D62" i="5"/>
  <c r="H64" i="7"/>
  <c r="H20" i="8"/>
  <c r="H21" i="8"/>
  <c r="H22" i="8"/>
  <c r="AE22" i="8"/>
  <c r="AF22" i="8"/>
  <c r="H26" i="8"/>
  <c r="D26" i="8"/>
  <c r="H29" i="8"/>
  <c r="H30" i="8"/>
  <c r="D30" i="8"/>
  <c r="H32" i="8"/>
  <c r="D32" i="8"/>
  <c r="H34" i="8"/>
  <c r="D34" i="8"/>
  <c r="H35" i="8"/>
  <c r="D36" i="8"/>
  <c r="D37" i="8"/>
  <c r="H38" i="8"/>
  <c r="H40" i="8"/>
  <c r="H41" i="8"/>
  <c r="D41" i="8"/>
  <c r="H42" i="8"/>
  <c r="D45" i="8"/>
  <c r="H47" i="8"/>
  <c r="H49" i="8"/>
  <c r="H50" i="8"/>
  <c r="H51" i="8"/>
  <c r="D52" i="8"/>
  <c r="H53" i="8"/>
  <c r="H56" i="8"/>
  <c r="D56" i="8"/>
  <c r="H57" i="8"/>
  <c r="H14" i="14"/>
  <c r="I14" i="14"/>
  <c r="AG14" i="14"/>
  <c r="AH14" i="14"/>
  <c r="H15" i="14"/>
  <c r="I15" i="14"/>
  <c r="AE15" i="14"/>
  <c r="AF15" i="14"/>
  <c r="H20" i="14"/>
  <c r="I20" i="14"/>
  <c r="AG20" i="14"/>
  <c r="AH20" i="14"/>
  <c r="H21" i="14"/>
  <c r="I21" i="14"/>
  <c r="AE21" i="14"/>
  <c r="AF21" i="14"/>
  <c r="H25" i="14"/>
  <c r="D25" i="14"/>
  <c r="H26" i="14"/>
  <c r="D26" i="14"/>
  <c r="H27" i="14"/>
  <c r="D27" i="14"/>
  <c r="D28" i="14"/>
  <c r="D29" i="14"/>
  <c r="D30" i="14"/>
  <c r="H31" i="14"/>
  <c r="D31" i="14"/>
  <c r="H32" i="14"/>
  <c r="D32" i="14"/>
  <c r="D34" i="14"/>
  <c r="H35" i="14"/>
  <c r="D35" i="14"/>
  <c r="D39" i="14"/>
  <c r="H32" i="16"/>
  <c r="H40" i="16"/>
  <c r="H43" i="16"/>
  <c r="D38" i="8"/>
  <c r="D59" i="5"/>
  <c r="D47" i="5"/>
  <c r="D53" i="5"/>
  <c r="D57" i="8"/>
  <c r="AI48" i="5"/>
  <c r="AJ48" i="5"/>
  <c r="AG48" i="5"/>
  <c r="AH48" i="5"/>
  <c r="AI40" i="5"/>
  <c r="AJ40" i="5"/>
  <c r="AE40" i="5"/>
  <c r="AF40" i="5"/>
  <c r="H61" i="5"/>
  <c r="AE57" i="5"/>
  <c r="AF57" i="5"/>
  <c r="AI57" i="5"/>
  <c r="AJ57" i="5"/>
  <c r="AE53" i="5"/>
  <c r="AF53" i="5"/>
  <c r="AI53" i="5"/>
  <c r="AJ53" i="5"/>
  <c r="H46" i="5"/>
  <c r="H51" i="5"/>
  <c r="H33" i="14"/>
  <c r="AA41" i="16"/>
  <c r="AB41" i="16"/>
  <c r="AE41" i="16"/>
  <c r="AF41" i="16"/>
  <c r="AE45" i="16"/>
  <c r="AF45" i="16"/>
  <c r="AE37" i="10"/>
  <c r="AF37" i="10"/>
  <c r="AC37" i="10"/>
  <c r="AD37" i="10"/>
  <c r="AA46" i="10"/>
  <c r="AB46" i="10"/>
  <c r="AC46" i="10"/>
  <c r="AD46" i="10"/>
  <c r="AG46" i="10"/>
  <c r="AH46" i="10"/>
  <c r="AC42" i="10"/>
  <c r="AD42" i="10"/>
  <c r="AG42" i="10"/>
  <c r="AH42" i="10"/>
  <c r="AA38" i="10"/>
  <c r="AB38" i="10"/>
  <c r="AC38" i="10"/>
  <c r="AD38" i="10"/>
  <c r="AG38" i="10"/>
  <c r="AH38" i="10"/>
  <c r="H64" i="10"/>
  <c r="H61" i="10"/>
  <c r="H62" i="10"/>
  <c r="H39" i="14"/>
  <c r="H50" i="5"/>
  <c r="H42" i="5"/>
  <c r="AI37" i="3"/>
  <c r="AJ37" i="3"/>
  <c r="AG40" i="3"/>
  <c r="AH40" i="3"/>
  <c r="AI40" i="3"/>
  <c r="AJ40" i="3"/>
  <c r="AB40" i="3"/>
  <c r="AE47" i="15"/>
  <c r="AF47" i="15"/>
  <c r="AA47" i="15"/>
  <c r="AB47" i="15"/>
  <c r="AD59" i="5"/>
  <c r="AG44" i="15"/>
  <c r="AH44" i="15"/>
  <c r="AA44" i="15"/>
  <c r="AB44" i="15"/>
  <c r="H17" i="14"/>
  <c r="I17" i="14"/>
  <c r="H19" i="14"/>
  <c r="I19" i="14"/>
  <c r="AI19" i="14"/>
  <c r="AJ19" i="14"/>
  <c r="H23" i="14"/>
  <c r="I23" i="14"/>
  <c r="H16" i="14"/>
  <c r="I16" i="14"/>
  <c r="AI63" i="5"/>
  <c r="AJ63" i="5"/>
  <c r="AI28" i="4"/>
  <c r="AJ28" i="4"/>
  <c r="AE28" i="4"/>
  <c r="AF28" i="4"/>
  <c r="AI32" i="14"/>
  <c r="AJ32" i="14"/>
  <c r="AE32" i="14"/>
  <c r="AF32" i="14"/>
  <c r="AC31" i="14"/>
  <c r="AD31" i="14"/>
  <c r="AE31" i="14"/>
  <c r="AF31" i="14"/>
  <c r="AC31" i="8"/>
  <c r="AD31" i="8"/>
  <c r="AI31" i="8"/>
  <c r="AJ31" i="8"/>
  <c r="AE63" i="8"/>
  <c r="AF63" i="8"/>
  <c r="AG30" i="8"/>
  <c r="AH30" i="8"/>
  <c r="AG26" i="8"/>
  <c r="AH26" i="8"/>
  <c r="AE31" i="8"/>
  <c r="AF31" i="8"/>
  <c r="H13" i="14"/>
  <c r="I13" i="14"/>
  <c r="AA13" i="14"/>
  <c r="AB13" i="14"/>
  <c r="H13" i="16"/>
  <c r="I13" i="16"/>
  <c r="AE13" i="16"/>
  <c r="AF13" i="16"/>
  <c r="H11" i="16"/>
  <c r="I11" i="16"/>
  <c r="H12" i="16"/>
  <c r="I12" i="16"/>
  <c r="AI12" i="16"/>
  <c r="AJ12" i="16"/>
  <c r="H13" i="9"/>
  <c r="I13" i="9"/>
  <c r="H12" i="9"/>
  <c r="I12" i="9"/>
  <c r="AA12" i="9"/>
  <c r="AB12" i="9"/>
  <c r="AF40" i="3"/>
  <c r="AG62" i="15"/>
  <c r="AH62" i="15"/>
  <c r="H12" i="6"/>
  <c r="I12" i="6"/>
  <c r="AE12" i="6"/>
  <c r="AF12" i="6"/>
  <c r="H12" i="14"/>
  <c r="I12" i="14"/>
  <c r="AI12" i="14"/>
  <c r="AJ12" i="14"/>
  <c r="AG30" i="6"/>
  <c r="AH30" i="6"/>
  <c r="AG29" i="6"/>
  <c r="AH29" i="6"/>
  <c r="AI31" i="6"/>
  <c r="AJ31" i="6"/>
  <c r="AG25" i="6"/>
  <c r="AH25" i="6"/>
  <c r="AG39" i="3"/>
  <c r="AH39" i="3"/>
  <c r="AD38" i="3"/>
  <c r="AF35" i="3"/>
  <c r="AD35" i="3"/>
  <c r="AG35" i="4"/>
  <c r="AH35" i="4"/>
  <c r="AC44" i="15"/>
  <c r="AD44" i="15"/>
  <c r="AE42" i="15"/>
  <c r="AF42" i="15"/>
  <c r="AE47" i="4"/>
  <c r="AF47" i="4"/>
  <c r="AG47" i="4"/>
  <c r="AH47" i="4"/>
  <c r="AG42" i="8"/>
  <c r="AH42" i="8"/>
  <c r="AI35" i="5"/>
  <c r="AJ35" i="5"/>
  <c r="AE63" i="16"/>
  <c r="AF63" i="16"/>
  <c r="AI53" i="14"/>
  <c r="AJ53" i="14"/>
  <c r="D24" i="3"/>
  <c r="AG27" i="10"/>
  <c r="AH27" i="10"/>
  <c r="AC25" i="10"/>
  <c r="AD25" i="10"/>
  <c r="D24" i="9"/>
  <c r="AI39" i="3"/>
  <c r="AJ39" i="3"/>
  <c r="AG60" i="15"/>
  <c r="AH60" i="15"/>
  <c r="AI60" i="15"/>
  <c r="AJ60" i="15"/>
  <c r="AG32" i="15"/>
  <c r="AH32" i="15"/>
  <c r="AG22" i="7"/>
  <c r="AH22" i="7"/>
  <c r="AE22" i="7"/>
  <c r="AF22" i="7"/>
  <c r="AC22" i="7"/>
  <c r="AD22" i="7"/>
  <c r="AE24" i="7"/>
  <c r="AF24" i="7"/>
  <c r="AC23" i="9"/>
  <c r="AD23" i="9"/>
  <c r="AG22" i="4"/>
  <c r="AH22" i="4"/>
  <c r="AI22" i="4"/>
  <c r="AJ22" i="4"/>
  <c r="AI19" i="9"/>
  <c r="AJ19" i="9"/>
  <c r="AA20" i="17"/>
  <c r="AB20" i="17"/>
  <c r="AB16" i="10"/>
  <c r="AA17" i="10"/>
  <c r="AB17" i="10"/>
  <c r="AE22" i="4"/>
  <c r="AF22" i="4"/>
  <c r="AG21" i="4"/>
  <c r="AH21" i="4"/>
  <c r="AA17" i="15"/>
  <c r="AB17" i="15"/>
  <c r="AI17" i="15"/>
  <c r="AJ17" i="15"/>
  <c r="AC20" i="6"/>
  <c r="AD20" i="6"/>
  <c r="AG17" i="15"/>
  <c r="AH17" i="15"/>
  <c r="AG19" i="4"/>
  <c r="AH19" i="4"/>
  <c r="AI22" i="8"/>
  <c r="AJ22" i="8"/>
  <c r="AE21" i="4"/>
  <c r="AF21" i="4"/>
  <c r="AI24" i="3"/>
  <c r="AJ24" i="3"/>
  <c r="AG21" i="7"/>
  <c r="AH21" i="7"/>
  <c r="AI21" i="7"/>
  <c r="AJ21" i="7"/>
  <c r="AI23" i="10"/>
  <c r="AJ23" i="10"/>
  <c r="AF20" i="3"/>
  <c r="AG20" i="3"/>
  <c r="AH20" i="3"/>
  <c r="AI20" i="3"/>
  <c r="AJ20" i="3"/>
  <c r="AE19" i="17"/>
  <c r="AF19" i="17"/>
  <c r="AG23" i="4"/>
  <c r="AH23" i="4"/>
  <c r="AI19" i="4"/>
  <c r="AJ19" i="4"/>
  <c r="AA24" i="14"/>
  <c r="AB24" i="14"/>
  <c r="AA12" i="10"/>
  <c r="AB12" i="10"/>
  <c r="AG22" i="8"/>
  <c r="AH22" i="8"/>
  <c r="AI23" i="15"/>
  <c r="AJ23" i="15"/>
  <c r="AB24" i="3"/>
  <c r="AE19" i="4"/>
  <c r="AF19" i="4"/>
  <c r="AG22" i="3"/>
  <c r="AH22" i="3"/>
  <c r="AC19" i="16"/>
  <c r="AD19" i="16"/>
  <c r="AA19" i="16"/>
  <c r="AB19" i="16"/>
  <c r="AB21" i="3"/>
  <c r="AG24" i="4"/>
  <c r="AH24" i="4"/>
  <c r="AE24" i="4"/>
  <c r="AF24" i="4"/>
  <c r="AI24" i="4"/>
  <c r="AJ24" i="4"/>
  <c r="AG21" i="3"/>
  <c r="AH21" i="3"/>
  <c r="AC21" i="9"/>
  <c r="AD21" i="9"/>
  <c r="AG21" i="9"/>
  <c r="AH21" i="9"/>
  <c r="AA24" i="15"/>
  <c r="AB24" i="15"/>
  <c r="D24" i="7"/>
  <c r="AI21" i="4"/>
  <c r="AJ21" i="4"/>
  <c r="AE22" i="15"/>
  <c r="AF22" i="15"/>
  <c r="AB22" i="3"/>
  <c r="AI22" i="3"/>
  <c r="AJ22" i="3"/>
  <c r="AG20" i="5"/>
  <c r="AH20" i="5"/>
  <c r="AB20" i="5"/>
  <c r="AI20" i="5"/>
  <c r="AJ20" i="5"/>
  <c r="AE20" i="5"/>
  <c r="AF20" i="5"/>
  <c r="AE21" i="7"/>
  <c r="AF21" i="7"/>
  <c r="AC21" i="7"/>
  <c r="AD21" i="7"/>
  <c r="AB21" i="7"/>
  <c r="AE20" i="9"/>
  <c r="AF20" i="9"/>
  <c r="AA23" i="10"/>
  <c r="AB23" i="10"/>
  <c r="AA24" i="6"/>
  <c r="AB24" i="6"/>
  <c r="AG24" i="5"/>
  <c r="AH24" i="5"/>
  <c r="AE24" i="5"/>
  <c r="AF24" i="5"/>
  <c r="AA20" i="16"/>
  <c r="AB20" i="16"/>
  <c r="AI20" i="4"/>
  <c r="AJ20" i="4"/>
  <c r="AG20" i="4"/>
  <c r="AH20" i="4"/>
  <c r="AE20" i="4"/>
  <c r="AF20" i="4"/>
  <c r="D24" i="10"/>
  <c r="D24" i="15"/>
  <c r="D24" i="16"/>
  <c r="AG23" i="3"/>
  <c r="AH23" i="3"/>
  <c r="AB23" i="3"/>
  <c r="AI23" i="3"/>
  <c r="AJ23" i="3"/>
  <c r="AG22" i="5"/>
  <c r="AH22" i="5"/>
  <c r="AE22" i="5"/>
  <c r="AF22" i="5"/>
  <c r="AI22" i="5"/>
  <c r="AJ22" i="5"/>
  <c r="AC24" i="7"/>
  <c r="AD24" i="7"/>
  <c r="AG24" i="7"/>
  <c r="AH24" i="7"/>
  <c r="AB24" i="7"/>
  <c r="AI23" i="9"/>
  <c r="AJ23" i="9"/>
  <c r="AA22" i="9"/>
  <c r="AB22" i="9"/>
  <c r="AG24" i="17"/>
  <c r="AH24" i="17"/>
  <c r="AG21" i="10"/>
  <c r="AH21" i="10"/>
  <c r="AC21" i="10"/>
  <c r="AD21" i="10"/>
  <c r="AI23" i="4"/>
  <c r="AJ23" i="4"/>
  <c r="D24" i="8"/>
  <c r="D24" i="14"/>
  <c r="D23" i="5"/>
  <c r="D24" i="5"/>
  <c r="D23" i="6"/>
  <c r="D24" i="6"/>
  <c r="D23" i="17"/>
  <c r="D24" i="17"/>
  <c r="D22" i="9"/>
  <c r="D23" i="9"/>
  <c r="D22" i="3"/>
  <c r="D23" i="3"/>
  <c r="D22" i="7"/>
  <c r="D23" i="7"/>
  <c r="AG23" i="8"/>
  <c r="AH23" i="8"/>
  <c r="AE23" i="8"/>
  <c r="AF23" i="8"/>
  <c r="AI23" i="8"/>
  <c r="AJ23" i="8"/>
  <c r="AC23" i="8"/>
  <c r="AD23" i="8"/>
  <c r="AB23" i="8"/>
  <c r="D22" i="8"/>
  <c r="D23" i="10"/>
  <c r="D23" i="15"/>
  <c r="D23" i="14"/>
  <c r="D23" i="16"/>
  <c r="D21" i="5"/>
  <c r="D22" i="5"/>
  <c r="D21" i="6"/>
  <c r="AC22" i="8"/>
  <c r="AD22" i="8"/>
  <c r="AB22" i="8"/>
  <c r="D21" i="17"/>
  <c r="D22" i="17"/>
  <c r="D22" i="10"/>
  <c r="D22" i="15"/>
  <c r="D22" i="14"/>
  <c r="D22" i="16"/>
  <c r="D20" i="9"/>
  <c r="D20" i="3"/>
  <c r="D21" i="3"/>
  <c r="D20" i="7"/>
  <c r="D20" i="10"/>
  <c r="D21" i="10"/>
  <c r="D20" i="15"/>
  <c r="D21" i="15"/>
  <c r="D20" i="14"/>
  <c r="D21" i="14"/>
  <c r="D20" i="16"/>
  <c r="D21" i="16"/>
  <c r="D20" i="8"/>
  <c r="D21" i="8"/>
  <c r="D19" i="5"/>
  <c r="D20" i="5"/>
  <c r="D19" i="6"/>
  <c r="D20" i="6"/>
  <c r="AG20" i="8"/>
  <c r="AH20" i="8"/>
  <c r="AC20" i="8"/>
  <c r="AD20" i="8"/>
  <c r="AB20" i="8"/>
  <c r="AE20" i="8"/>
  <c r="AF20" i="8"/>
  <c r="AI20" i="8"/>
  <c r="AJ20" i="8"/>
  <c r="D20" i="17"/>
  <c r="D19" i="9"/>
  <c r="D19" i="7"/>
  <c r="D19" i="17"/>
  <c r="D19" i="10"/>
  <c r="D19" i="15"/>
  <c r="D19" i="16"/>
  <c r="D19" i="3"/>
  <c r="D19" i="14"/>
  <c r="D19" i="4"/>
  <c r="D23" i="4"/>
  <c r="D20" i="4"/>
  <c r="D22" i="4"/>
  <c r="D24" i="4"/>
  <c r="AF22" i="3"/>
  <c r="AD21" i="5"/>
  <c r="AF24" i="3"/>
  <c r="AF19" i="5"/>
  <c r="AF24" i="8"/>
  <c r="AF23" i="7"/>
  <c r="AF21" i="3"/>
  <c r="AF23" i="3"/>
  <c r="X47" i="15"/>
  <c r="X44" i="15"/>
  <c r="X48" i="15"/>
  <c r="X23" i="15"/>
  <c r="X9" i="10"/>
  <c r="X25" i="15"/>
  <c r="X38" i="15"/>
  <c r="X36" i="15"/>
  <c r="X24" i="15"/>
  <c r="X57" i="15"/>
  <c r="X53" i="15"/>
  <c r="X22" i="15"/>
  <c r="X59" i="15"/>
  <c r="X16" i="15"/>
  <c r="X30" i="15"/>
  <c r="X49" i="15"/>
  <c r="X8" i="15"/>
  <c r="X37" i="15"/>
  <c r="X29" i="15"/>
  <c r="X41" i="15"/>
  <c r="X18" i="15"/>
  <c r="X11" i="15"/>
  <c r="X52" i="15"/>
  <c r="X63" i="15"/>
  <c r="X20" i="15"/>
  <c r="X39" i="15"/>
  <c r="X42" i="15"/>
  <c r="X60" i="15"/>
  <c r="X61" i="15"/>
  <c r="X27" i="15"/>
  <c r="X32" i="15"/>
  <c r="X43" i="15"/>
  <c r="X12" i="15"/>
  <c r="X5" i="10"/>
  <c r="X49" i="10"/>
  <c r="X29" i="10"/>
  <c r="X47" i="10"/>
  <c r="X33" i="10"/>
  <c r="X34" i="10"/>
  <c r="X19" i="10"/>
  <c r="X57" i="10"/>
  <c r="X11" i="10"/>
  <c r="X48" i="10"/>
  <c r="X39" i="10"/>
  <c r="X59" i="10"/>
  <c r="X61" i="10"/>
  <c r="X12" i="10"/>
  <c r="X64" i="10"/>
  <c r="X6" i="10"/>
  <c r="X14" i="10"/>
  <c r="X32" i="10"/>
  <c r="X43" i="10"/>
  <c r="X60" i="10"/>
  <c r="X51" i="10"/>
  <c r="X27" i="10"/>
  <c r="X16" i="10"/>
  <c r="X37" i="10"/>
  <c r="X17" i="10"/>
  <c r="X36" i="10"/>
  <c r="X56" i="10"/>
  <c r="X26" i="10"/>
  <c r="X62" i="10"/>
  <c r="X30" i="10"/>
  <c r="X53" i="10"/>
  <c r="X15" i="10"/>
  <c r="X28" i="10"/>
  <c r="X24" i="10"/>
  <c r="X38" i="10"/>
  <c r="X50" i="10"/>
  <c r="X45" i="10"/>
  <c r="X28" i="15"/>
  <c r="X40" i="15"/>
  <c r="X50" i="15"/>
  <c r="X26" i="15"/>
  <c r="X15" i="15"/>
  <c r="X13" i="15"/>
  <c r="X19" i="15"/>
  <c r="X7" i="15"/>
  <c r="X56" i="15"/>
  <c r="X31" i="15"/>
  <c r="X17" i="15"/>
  <c r="X58" i="15"/>
  <c r="X45" i="15"/>
  <c r="X64" i="15"/>
  <c r="X6" i="15"/>
  <c r="X14" i="15"/>
  <c r="X5" i="15"/>
  <c r="X33" i="15"/>
  <c r="X46" i="15"/>
  <c r="X51" i="15"/>
  <c r="X21" i="15"/>
  <c r="X10" i="15"/>
  <c r="X54" i="15"/>
  <c r="X34" i="15"/>
  <c r="X62" i="15"/>
  <c r="X35" i="15"/>
  <c r="X55" i="15"/>
  <c r="X9" i="15"/>
  <c r="X47" i="17"/>
  <c r="X39" i="17"/>
  <c r="X57" i="17"/>
  <c r="X44" i="17"/>
  <c r="X52" i="17"/>
  <c r="X35" i="17"/>
  <c r="X20" i="17"/>
  <c r="X32" i="17"/>
  <c r="X28" i="17"/>
  <c r="X14" i="17"/>
  <c r="X9" i="17"/>
  <c r="X33" i="17"/>
  <c r="X60" i="17"/>
  <c r="X64" i="17"/>
  <c r="X43" i="17"/>
  <c r="X62" i="17"/>
  <c r="X16" i="17"/>
  <c r="X25" i="17"/>
  <c r="X11" i="17"/>
  <c r="X40" i="17"/>
  <c r="X37" i="17"/>
  <c r="X46" i="17"/>
  <c r="X34" i="17"/>
  <c r="X51" i="17"/>
  <c r="X38" i="17"/>
  <c r="X29" i="17"/>
  <c r="X24" i="17"/>
  <c r="X26" i="17"/>
  <c r="X15" i="17"/>
  <c r="X10" i="17"/>
  <c r="X42" i="17"/>
  <c r="X58" i="17"/>
  <c r="X63" i="17"/>
  <c r="X54" i="17"/>
  <c r="X59" i="17"/>
  <c r="X30" i="17"/>
  <c r="X19" i="17"/>
  <c r="X13" i="17"/>
  <c r="X48" i="17"/>
  <c r="X61" i="17"/>
  <c r="X7" i="17"/>
  <c r="X56" i="17"/>
  <c r="X8" i="17"/>
  <c r="X41" i="17"/>
  <c r="X12" i="17"/>
  <c r="X55" i="17"/>
  <c r="X53" i="17"/>
  <c r="X6" i="17"/>
  <c r="X17" i="17"/>
  <c r="X50" i="17"/>
  <c r="X36" i="17"/>
  <c r="X31" i="17"/>
  <c r="X5" i="17"/>
  <c r="X10" i="10"/>
  <c r="X58" i="10"/>
  <c r="X54" i="10"/>
  <c r="X13" i="10"/>
  <c r="X23" i="10"/>
  <c r="X52" i="10"/>
  <c r="X21" i="10"/>
  <c r="X63" i="10"/>
  <c r="X7" i="10"/>
  <c r="X25" i="10"/>
  <c r="X31" i="10"/>
  <c r="X40" i="10"/>
  <c r="X8" i="10"/>
  <c r="X22" i="10"/>
  <c r="X42" i="10"/>
  <c r="X18" i="17"/>
  <c r="X18" i="10"/>
  <c r="X35" i="10"/>
  <c r="X27" i="17"/>
  <c r="X20" i="10"/>
  <c r="X44" i="10"/>
  <c r="X55" i="10"/>
  <c r="X46" i="10"/>
  <c r="X41" i="10"/>
  <c r="X49" i="17"/>
  <c r="X45" i="17"/>
  <c r="X8" i="16"/>
  <c r="X9" i="16"/>
  <c r="X5" i="16"/>
  <c r="X6" i="16"/>
  <c r="X10" i="16"/>
  <c r="X7" i="16"/>
  <c r="X37" i="14"/>
  <c r="X6" i="14"/>
  <c r="X10" i="14"/>
  <c r="X8" i="14"/>
  <c r="X9" i="14"/>
  <c r="X7" i="14"/>
  <c r="X5" i="14"/>
  <c r="X61" i="14"/>
  <c r="X10" i="9"/>
  <c r="X56" i="14"/>
  <c r="X62" i="14"/>
  <c r="AK60" i="7"/>
  <c r="X60" i="7"/>
  <c r="AK41" i="7"/>
  <c r="X41" i="7"/>
  <c r="X9" i="9"/>
  <c r="X8" i="9"/>
  <c r="X45" i="9"/>
  <c r="X6" i="9"/>
  <c r="X7" i="9"/>
  <c r="X47" i="9"/>
  <c r="X23" i="9"/>
  <c r="X24" i="9"/>
  <c r="X14" i="9"/>
  <c r="AK35" i="7"/>
  <c r="X35" i="7"/>
  <c r="AK18" i="7"/>
  <c r="X18" i="7"/>
  <c r="AK52" i="7"/>
  <c r="X52" i="7"/>
  <c r="AK42" i="7"/>
  <c r="X42" i="7"/>
  <c r="AK11" i="7"/>
  <c r="X11" i="7"/>
  <c r="AK59" i="7"/>
  <c r="X59" i="7"/>
  <c r="X22" i="17"/>
  <c r="X21" i="17"/>
  <c r="X23" i="17"/>
  <c r="X41" i="14"/>
  <c r="X33" i="16"/>
  <c r="X51" i="16"/>
  <c r="X40" i="16"/>
  <c r="X43" i="16"/>
  <c r="X38" i="16"/>
  <c r="X49" i="16"/>
  <c r="X55" i="16"/>
  <c r="X19" i="16"/>
  <c r="X32" i="16"/>
  <c r="X22" i="16"/>
  <c r="X37" i="16"/>
  <c r="X57" i="16"/>
  <c r="X45" i="16"/>
  <c r="X28" i="16"/>
  <c r="X53" i="16"/>
  <c r="X64" i="16"/>
  <c r="X54" i="16"/>
  <c r="X27" i="16"/>
  <c r="X39" i="16"/>
  <c r="X12" i="16"/>
  <c r="X36" i="16"/>
  <c r="X16" i="16"/>
  <c r="X29" i="16"/>
  <c r="X58" i="16"/>
  <c r="X50" i="16"/>
  <c r="X21" i="16"/>
  <c r="X14" i="16"/>
  <c r="X41" i="16"/>
  <c r="X34" i="16"/>
  <c r="X56" i="16"/>
  <c r="X48" i="16"/>
  <c r="X59" i="16"/>
  <c r="X42" i="16"/>
  <c r="X20" i="16"/>
  <c r="X30" i="16"/>
  <c r="X60" i="16"/>
  <c r="X44" i="16"/>
  <c r="X35" i="16"/>
  <c r="X24" i="16"/>
  <c r="X11" i="16"/>
  <c r="X62" i="16"/>
  <c r="X63" i="16"/>
  <c r="X52" i="16"/>
  <c r="X17" i="16"/>
  <c r="X23" i="16"/>
  <c r="X25" i="16"/>
  <c r="X46" i="16"/>
  <c r="X15" i="16"/>
  <c r="X26" i="16"/>
  <c r="X61" i="16"/>
  <c r="X13" i="16"/>
  <c r="X31" i="16"/>
  <c r="X18" i="16"/>
  <c r="X47" i="16"/>
  <c r="X45" i="14"/>
  <c r="X36" i="14"/>
  <c r="X63" i="14"/>
  <c r="X21" i="14"/>
  <c r="X28" i="14"/>
  <c r="X15" i="14"/>
  <c r="X17" i="14"/>
  <c r="X26" i="14"/>
  <c r="X57" i="14"/>
  <c r="X47" i="14"/>
  <c r="X52" i="14"/>
  <c r="X14" i="14"/>
  <c r="X24" i="14"/>
  <c r="X43" i="14"/>
  <c r="X18" i="14"/>
  <c r="X59" i="14"/>
  <c r="X49" i="14"/>
  <c r="X13" i="14"/>
  <c r="X29" i="14"/>
  <c r="X20" i="14"/>
  <c r="X64" i="14"/>
  <c r="X42" i="14"/>
  <c r="X23" i="14"/>
  <c r="X19" i="14"/>
  <c r="X27" i="14"/>
  <c r="X32" i="14"/>
  <c r="X60" i="14"/>
  <c r="X58" i="14"/>
  <c r="X55" i="14"/>
  <c r="X44" i="14"/>
  <c r="X51" i="14"/>
  <c r="X33" i="14"/>
  <c r="X35" i="14"/>
  <c r="X16" i="14"/>
  <c r="X38" i="14"/>
  <c r="X39" i="14"/>
  <c r="X22" i="14"/>
  <c r="X50" i="14"/>
  <c r="X31" i="14"/>
  <c r="X40" i="14"/>
  <c r="X11" i="14"/>
  <c r="X34" i="14"/>
  <c r="X48" i="14"/>
  <c r="X53" i="14"/>
  <c r="X25" i="14"/>
  <c r="X30" i="14"/>
  <c r="X46" i="14"/>
  <c r="X12" i="14"/>
  <c r="X54" i="14"/>
  <c r="X26" i="9"/>
  <c r="X27" i="9"/>
  <c r="X38" i="9"/>
  <c r="X25" i="9"/>
  <c r="X57" i="9"/>
  <c r="X40" i="9"/>
  <c r="X48" i="9"/>
  <c r="X30" i="9"/>
  <c r="X49" i="9"/>
  <c r="X51" i="9"/>
  <c r="X41" i="9"/>
  <c r="X34" i="9"/>
  <c r="X11" i="9"/>
  <c r="X12" i="9"/>
  <c r="X36" i="9"/>
  <c r="X33" i="9"/>
  <c r="X16" i="9"/>
  <c r="X62" i="9"/>
  <c r="X61" i="9"/>
  <c r="X56" i="9"/>
  <c r="X32" i="9"/>
  <c r="X58" i="9"/>
  <c r="X43" i="9"/>
  <c r="X55" i="9"/>
  <c r="X21" i="9"/>
  <c r="X17" i="9"/>
  <c r="X31" i="9"/>
  <c r="X50" i="9"/>
  <c r="X19" i="9"/>
  <c r="X64" i="9"/>
  <c r="X46" i="9"/>
  <c r="X53" i="9"/>
  <c r="X35" i="9"/>
  <c r="X39" i="9"/>
  <c r="X52" i="9"/>
  <c r="X42" i="9"/>
  <c r="X18" i="9"/>
  <c r="X59" i="9"/>
  <c r="X20" i="9"/>
  <c r="X54" i="9"/>
  <c r="X44" i="9"/>
  <c r="X29" i="9"/>
  <c r="X63" i="9"/>
  <c r="X15" i="9"/>
  <c r="X28" i="9"/>
  <c r="X22" i="9"/>
  <c r="X60" i="9"/>
  <c r="X37" i="9"/>
  <c r="X13" i="9"/>
  <c r="AK61" i="7"/>
  <c r="X61" i="7"/>
  <c r="AK58" i="7"/>
  <c r="X58" i="7"/>
  <c r="AK64" i="7"/>
  <c r="X64" i="7"/>
  <c r="AK56" i="7"/>
  <c r="X56" i="7"/>
  <c r="AK47" i="7"/>
  <c r="X47" i="7"/>
  <c r="AK16" i="7"/>
  <c r="X16" i="7"/>
  <c r="AK29" i="7"/>
  <c r="X29" i="7"/>
  <c r="AK40" i="7"/>
  <c r="X40" i="7"/>
  <c r="AK46" i="7"/>
  <c r="X46" i="7"/>
  <c r="AK28" i="7"/>
  <c r="X28" i="7"/>
  <c r="AK31" i="7"/>
  <c r="X31" i="7"/>
  <c r="AK55" i="7"/>
  <c r="X55" i="7"/>
  <c r="AK32" i="7"/>
  <c r="X32" i="7"/>
  <c r="AK23" i="7"/>
  <c r="X23" i="7"/>
  <c r="AK21" i="7"/>
  <c r="X21" i="7"/>
  <c r="AK45" i="7"/>
  <c r="X45" i="7"/>
  <c r="AK20" i="7"/>
  <c r="X20" i="7"/>
  <c r="AK48" i="7"/>
  <c r="X48" i="7"/>
  <c r="AK54" i="7"/>
  <c r="X54" i="7"/>
  <c r="AK57" i="7"/>
  <c r="X57" i="7"/>
  <c r="AK12" i="7"/>
  <c r="X12" i="7"/>
  <c r="AK26" i="7"/>
  <c r="X26" i="7"/>
  <c r="AK53" i="7"/>
  <c r="X53" i="7"/>
  <c r="AK63" i="7"/>
  <c r="X63" i="7"/>
  <c r="AK44" i="7"/>
  <c r="X44" i="7"/>
  <c r="AK43" i="7"/>
  <c r="X43" i="7"/>
  <c r="AK30" i="7"/>
  <c r="X30" i="7"/>
  <c r="AK14" i="7"/>
  <c r="X14" i="7"/>
  <c r="AK19" i="7"/>
  <c r="X19" i="7"/>
  <c r="AK51" i="7"/>
  <c r="X51" i="7"/>
  <c r="AK22" i="7"/>
  <c r="X22" i="7"/>
  <c r="AK17" i="7"/>
  <c r="X17" i="7"/>
  <c r="AK24" i="7"/>
  <c r="X24" i="7"/>
  <c r="AK50" i="7"/>
  <c r="X50" i="7"/>
  <c r="AK15" i="7"/>
  <c r="X15" i="7"/>
  <c r="AK33" i="7"/>
  <c r="X33" i="7"/>
  <c r="AK37" i="7"/>
  <c r="X37" i="7"/>
  <c r="AK27" i="7"/>
  <c r="X27" i="7"/>
  <c r="AK13" i="7"/>
  <c r="X13" i="7"/>
  <c r="AK49" i="7"/>
  <c r="X49" i="7"/>
  <c r="AK34" i="7"/>
  <c r="X34" i="7"/>
  <c r="AK39" i="7"/>
  <c r="X39" i="7"/>
  <c r="AK25" i="7"/>
  <c r="X25" i="7"/>
  <c r="AK36" i="7"/>
  <c r="X36" i="7"/>
  <c r="AK38" i="7"/>
  <c r="X38" i="7"/>
  <c r="AK62" i="7"/>
  <c r="X62" i="7"/>
  <c r="K15" i="6"/>
  <c r="K12" i="6"/>
  <c r="K22" i="6"/>
  <c r="K55" i="6"/>
  <c r="K50" i="6"/>
  <c r="K49" i="6"/>
  <c r="K32" i="6"/>
  <c r="K17" i="6"/>
  <c r="K40" i="6"/>
  <c r="K57" i="6"/>
  <c r="K31" i="6"/>
  <c r="K20" i="6"/>
  <c r="K19" i="6"/>
  <c r="K45" i="6"/>
  <c r="K64" i="6"/>
  <c r="K47" i="6"/>
  <c r="K59" i="6"/>
  <c r="K43" i="6"/>
  <c r="K27" i="6"/>
  <c r="K61" i="6"/>
  <c r="K37" i="6"/>
  <c r="K52" i="6"/>
  <c r="K46" i="6"/>
  <c r="K48" i="6"/>
  <c r="K21" i="6"/>
  <c r="K24" i="6"/>
  <c r="K39" i="6"/>
  <c r="K56" i="6"/>
  <c r="K16" i="6"/>
  <c r="K51" i="6"/>
  <c r="K23" i="6"/>
  <c r="K41" i="6"/>
  <c r="K60" i="6"/>
  <c r="K14" i="6"/>
  <c r="K25" i="6"/>
  <c r="K36" i="6"/>
  <c r="K53" i="6"/>
  <c r="K29" i="6"/>
  <c r="K28" i="6"/>
  <c r="K42" i="6"/>
  <c r="K33" i="6"/>
  <c r="K62" i="6"/>
  <c r="K44" i="6"/>
  <c r="K63" i="6"/>
  <c r="K35" i="6"/>
  <c r="F23" i="21"/>
  <c r="F17" i="21"/>
  <c r="F24" i="21"/>
  <c r="F21" i="21"/>
  <c r="F20" i="21"/>
  <c r="F19" i="21"/>
  <c r="F18" i="21"/>
  <c r="F25" i="21"/>
  <c r="F22" i="21"/>
  <c r="F15" i="21"/>
  <c r="F14" i="21"/>
  <c r="F11" i="21"/>
  <c r="F10" i="21"/>
  <c r="F16" i="21"/>
  <c r="F12" i="21"/>
  <c r="F13" i="21"/>
  <c r="F9" i="21"/>
  <c r="F7" i="21"/>
  <c r="F8" i="21"/>
  <c r="AA63" i="10"/>
  <c r="AB63" i="10"/>
  <c r="AC63" i="10"/>
  <c r="AD63" i="10"/>
  <c r="AI63" i="10"/>
  <c r="AJ63" i="10"/>
  <c r="T39" i="8"/>
  <c r="AE42" i="14"/>
  <c r="AF42" i="14"/>
  <c r="AG33" i="8"/>
  <c r="AH33" i="8"/>
  <c r="T31" i="8"/>
  <c r="AG27" i="16"/>
  <c r="AH27" i="16"/>
  <c r="AG49" i="8"/>
  <c r="AH49" i="8"/>
  <c r="AI37" i="8"/>
  <c r="AJ37" i="8"/>
  <c r="AC64" i="5"/>
  <c r="AD64" i="5"/>
  <c r="AC53" i="5"/>
  <c r="AD53" i="5"/>
  <c r="AA63" i="5"/>
  <c r="AB63" i="5"/>
  <c r="AA61" i="5"/>
  <c r="AB61" i="5"/>
  <c r="AA59" i="5"/>
  <c r="AB59" i="5"/>
  <c r="AA55" i="5"/>
  <c r="AB55" i="5"/>
  <c r="AA51" i="5"/>
  <c r="AB51" i="5"/>
  <c r="AA47" i="5"/>
  <c r="AB47" i="5"/>
  <c r="AA43" i="5"/>
  <c r="AB43" i="5"/>
  <c r="AA39" i="5"/>
  <c r="AB39" i="5"/>
  <c r="AA35" i="5"/>
  <c r="AB35" i="5"/>
  <c r="AD63" i="3"/>
  <c r="AD59" i="3"/>
  <c r="AD51" i="3"/>
  <c r="AB57" i="3"/>
  <c r="AB49" i="3"/>
  <c r="AB45" i="3"/>
  <c r="AB37" i="3"/>
  <c r="AB33" i="3"/>
  <c r="AC16" i="16"/>
  <c r="AD16" i="16"/>
  <c r="AG15" i="16"/>
  <c r="AH15" i="16"/>
  <c r="AA15" i="16"/>
  <c r="AB15" i="16"/>
  <c r="AC13" i="6"/>
  <c r="AD13" i="6"/>
  <c r="AE13" i="6"/>
  <c r="AF13" i="6"/>
  <c r="AI13" i="6"/>
  <c r="AJ13" i="6"/>
  <c r="AA13" i="6"/>
  <c r="AB13" i="6"/>
  <c r="AG13" i="6"/>
  <c r="AH13" i="6"/>
  <c r="AI15" i="10"/>
  <c r="AJ15" i="10"/>
  <c r="AE15" i="10"/>
  <c r="AF15" i="10"/>
  <c r="AA15" i="10"/>
  <c r="AB15" i="10"/>
  <c r="AC15" i="10"/>
  <c r="AD15" i="10"/>
  <c r="AG15" i="10"/>
  <c r="AH15" i="10"/>
  <c r="AA14" i="10"/>
  <c r="AB14" i="10"/>
  <c r="AE14" i="10"/>
  <c r="AF14" i="10"/>
  <c r="AE15" i="9"/>
  <c r="AF15" i="9"/>
  <c r="AA15" i="9"/>
  <c r="AB15" i="9"/>
  <c r="AG15" i="9"/>
  <c r="AH15" i="9"/>
  <c r="AC15" i="9"/>
  <c r="AD15" i="9"/>
  <c r="AI15" i="9"/>
  <c r="AJ15" i="9"/>
  <c r="AG15" i="6"/>
  <c r="AH15" i="6"/>
  <c r="AI15" i="6"/>
  <c r="AJ15" i="6"/>
  <c r="AG13" i="17"/>
  <c r="AH13" i="17"/>
  <c r="AA13" i="17"/>
  <c r="AB13" i="17"/>
  <c r="AC13" i="17"/>
  <c r="AD13" i="17"/>
  <c r="AI13" i="17"/>
  <c r="AJ13" i="17"/>
  <c r="AE13" i="17"/>
  <c r="AF13" i="17"/>
  <c r="AG14" i="15"/>
  <c r="AH14" i="15"/>
  <c r="AC14" i="15"/>
  <c r="AD14" i="15"/>
  <c r="AE14" i="15"/>
  <c r="AF14" i="15"/>
  <c r="AI14" i="15"/>
  <c r="AJ14" i="15"/>
  <c r="AA14" i="15"/>
  <c r="AB14" i="15"/>
  <c r="AA13" i="15"/>
  <c r="AB13" i="15"/>
  <c r="AA14" i="9"/>
  <c r="AB14" i="9"/>
  <c r="AA14" i="16"/>
  <c r="AB14" i="16"/>
  <c r="AA17" i="16"/>
  <c r="AB17" i="16"/>
  <c r="AI18" i="10"/>
  <c r="AJ18" i="10"/>
  <c r="AE18" i="10"/>
  <c r="AF18" i="10"/>
  <c r="AE54" i="14"/>
  <c r="AF54" i="14"/>
  <c r="AE63" i="15"/>
  <c r="AF63" i="15"/>
  <c r="H15" i="4"/>
  <c r="D16" i="4"/>
  <c r="H16" i="4"/>
  <c r="H16" i="7"/>
  <c r="I16" i="7"/>
  <c r="H13" i="7"/>
  <c r="I13" i="7"/>
  <c r="H15" i="7"/>
  <c r="I15" i="7"/>
  <c r="AA15" i="7"/>
  <c r="AB15" i="7"/>
  <c r="H13" i="8"/>
  <c r="I13" i="8"/>
  <c r="D14" i="7"/>
  <c r="J8"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I15" i="8"/>
  <c r="AE15" i="8"/>
  <c r="AF15" i="8"/>
  <c r="H17" i="7"/>
  <c r="I17" i="7"/>
  <c r="AE17" i="7"/>
  <c r="AF17" i="7"/>
  <c r="H12" i="7"/>
  <c r="I12" i="7"/>
  <c r="AC12" i="7"/>
  <c r="AD12" i="7"/>
  <c r="H16" i="8"/>
  <c r="I16" i="8"/>
  <c r="AA16" i="8"/>
  <c r="AB16" i="8"/>
  <c r="I14" i="8"/>
  <c r="H18" i="8"/>
  <c r="I18" i="8"/>
  <c r="H17" i="8"/>
  <c r="I17" i="8"/>
  <c r="D17" i="5"/>
  <c r="H16" i="5"/>
  <c r="I16" i="5"/>
  <c r="H18" i="5"/>
  <c r="I18" i="5"/>
  <c r="AC18" i="5"/>
  <c r="AD18" i="5"/>
  <c r="H14" i="5"/>
  <c r="I14" i="5"/>
  <c r="I18" i="7"/>
  <c r="H14" i="7"/>
  <c r="I14" i="7"/>
  <c r="T44" i="8"/>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D16" i="14"/>
  <c r="H12" i="8"/>
  <c r="I12" i="8"/>
  <c r="AI12" i="8"/>
  <c r="AJ12" i="8"/>
  <c r="T40" i="8"/>
  <c r="T8" i="8"/>
  <c r="T14" i="8"/>
  <c r="T21" i="8"/>
  <c r="T37" i="8"/>
  <c r="T53" i="8"/>
  <c r="T6" i="8"/>
  <c r="T30" i="8"/>
  <c r="T46" i="8"/>
  <c r="T62" i="8"/>
  <c r="D15" i="9"/>
  <c r="D15" i="10"/>
  <c r="D14" i="15"/>
  <c r="D15" i="15"/>
  <c r="D15" i="16"/>
  <c r="H17" i="5"/>
  <c r="I17" i="5"/>
  <c r="AC17" i="5"/>
  <c r="AD17" i="5"/>
  <c r="H13" i="5"/>
  <c r="I13" i="5"/>
  <c r="AE13" i="5"/>
  <c r="AF13" i="5"/>
  <c r="H12" i="5"/>
  <c r="I12" i="5"/>
  <c r="AI12" i="5"/>
  <c r="AJ12" i="5"/>
  <c r="AB58" i="4"/>
  <c r="AB54" i="4"/>
  <c r="H15" i="5"/>
  <c r="I15" i="5"/>
  <c r="D13" i="5"/>
  <c r="AB38" i="4"/>
  <c r="H16" i="3"/>
  <c r="H18" i="3"/>
  <c r="H18" i="4"/>
  <c r="H15" i="3"/>
  <c r="D15" i="3"/>
  <c r="AB34" i="4"/>
  <c r="H17" i="3"/>
  <c r="AB13" i="3"/>
  <c r="AE13" i="3"/>
  <c r="AF13" i="3"/>
  <c r="AG13" i="3"/>
  <c r="AH13" i="3"/>
  <c r="AI13" i="3"/>
  <c r="AJ13" i="3"/>
  <c r="J12"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2" i="3"/>
  <c r="J63" i="3"/>
  <c r="J64" i="3"/>
  <c r="AE14" i="4"/>
  <c r="AF14" i="4"/>
  <c r="AG14" i="4"/>
  <c r="AH14" i="4"/>
  <c r="AI14" i="4"/>
  <c r="AJ14" i="4"/>
  <c r="AB14" i="3"/>
  <c r="AE14" i="3"/>
  <c r="AF14" i="3"/>
  <c r="AI14" i="3"/>
  <c r="AJ14" i="3"/>
  <c r="AG14" i="3"/>
  <c r="AH14" i="3"/>
  <c r="J13"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D16" i="15"/>
  <c r="D17" i="15"/>
  <c r="D13" i="15"/>
  <c r="D12" i="15"/>
  <c r="D15" i="14"/>
  <c r="D16" i="10"/>
  <c r="D16" i="9"/>
  <c r="D12" i="7"/>
  <c r="D14" i="10"/>
  <c r="D18" i="10"/>
  <c r="D17" i="10"/>
  <c r="D13" i="10"/>
  <c r="D16" i="7"/>
  <c r="AI16" i="4"/>
  <c r="AJ16" i="4"/>
  <c r="AE16" i="4"/>
  <c r="AF16" i="4"/>
  <c r="AG16" i="4"/>
  <c r="AH16" i="4"/>
  <c r="AE17" i="4"/>
  <c r="AF17" i="4"/>
  <c r="AI17" i="4"/>
  <c r="AJ17" i="4"/>
  <c r="AG17" i="4"/>
  <c r="AH17" i="4"/>
  <c r="D15" i="17"/>
  <c r="D13" i="17"/>
  <c r="D17" i="17"/>
  <c r="D12" i="17"/>
  <c r="D14" i="17"/>
  <c r="D16" i="17"/>
  <c r="D18" i="17"/>
  <c r="J12" i="9"/>
  <c r="J13" i="9"/>
  <c r="J14" i="9"/>
  <c r="J15" i="9"/>
  <c r="J16" i="9"/>
  <c r="J17" i="9"/>
  <c r="J18" i="9"/>
  <c r="J19" i="9"/>
  <c r="J20" i="9"/>
  <c r="J22" i="9"/>
  <c r="J23" i="9"/>
  <c r="J24" i="9"/>
  <c r="J26" i="9"/>
  <c r="J27" i="9"/>
  <c r="J28" i="9"/>
  <c r="J30" i="9"/>
  <c r="J31" i="9"/>
  <c r="J32" i="9"/>
  <c r="J34" i="9"/>
  <c r="J35" i="9"/>
  <c r="J36" i="9"/>
  <c r="J38" i="9"/>
  <c r="J39" i="9"/>
  <c r="J40" i="9"/>
  <c r="J42" i="9"/>
  <c r="J43" i="9"/>
  <c r="J44" i="9"/>
  <c r="J46" i="9"/>
  <c r="J47" i="9"/>
  <c r="J48" i="9"/>
  <c r="J50" i="9"/>
  <c r="J51" i="9"/>
  <c r="J52" i="9"/>
  <c r="J54" i="9"/>
  <c r="J55" i="9"/>
  <c r="J56" i="9"/>
  <c r="J58" i="9"/>
  <c r="J59" i="9"/>
  <c r="J60" i="9"/>
  <c r="J62" i="9"/>
  <c r="J63" i="9"/>
  <c r="J64" i="9"/>
  <c r="D15" i="8"/>
  <c r="D14" i="14"/>
  <c r="D18" i="14"/>
  <c r="D17" i="14"/>
  <c r="D13" i="14"/>
  <c r="D12" i="9"/>
  <c r="D12" i="8"/>
  <c r="D12" i="14"/>
  <c r="D12" i="5"/>
  <c r="D16" i="5"/>
  <c r="D14" i="5"/>
  <c r="D15"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D18" i="5"/>
  <c r="D13" i="9"/>
  <c r="D14" i="9"/>
  <c r="D17" i="9"/>
  <c r="D18" i="9"/>
  <c r="D14" i="4"/>
  <c r="J15" i="4"/>
  <c r="J16" i="4"/>
  <c r="J18" i="4"/>
  <c r="J19" i="4"/>
  <c r="J20" i="4"/>
  <c r="J22" i="4"/>
  <c r="J23" i="4"/>
  <c r="J24" i="4"/>
  <c r="J26" i="4"/>
  <c r="J27" i="4"/>
  <c r="J28" i="4"/>
  <c r="J30" i="4"/>
  <c r="J31" i="4"/>
  <c r="J32" i="4"/>
  <c r="J34" i="4"/>
  <c r="J35" i="4"/>
  <c r="J36" i="4"/>
  <c r="J38" i="4"/>
  <c r="J39" i="4"/>
  <c r="J40" i="4"/>
  <c r="J42" i="4"/>
  <c r="J43" i="4"/>
  <c r="J44" i="4"/>
  <c r="J46" i="4"/>
  <c r="J47" i="4"/>
  <c r="J48" i="4"/>
  <c r="J50" i="4"/>
  <c r="J51" i="4"/>
  <c r="J52" i="4"/>
  <c r="J54" i="4"/>
  <c r="J55" i="4"/>
  <c r="J56" i="4"/>
  <c r="J58" i="4"/>
  <c r="J59" i="4"/>
  <c r="J60" i="4"/>
  <c r="J62" i="4"/>
  <c r="J63" i="4"/>
  <c r="J64" i="4"/>
  <c r="D15" i="4"/>
  <c r="D18" i="4"/>
  <c r="D12" i="4"/>
  <c r="AB15" i="4"/>
  <c r="AG15" i="4"/>
  <c r="AH15" i="4"/>
  <c r="AE15" i="4"/>
  <c r="AF15" i="4"/>
  <c r="AI15" i="4"/>
  <c r="AJ15" i="4"/>
  <c r="AB17" i="3"/>
  <c r="AE17" i="3"/>
  <c r="AF17" i="3"/>
  <c r="AG17" i="3"/>
  <c r="AH17" i="3"/>
  <c r="AI17" i="3"/>
  <c r="AJ17" i="3"/>
  <c r="AB18" i="3"/>
  <c r="AE18" i="3"/>
  <c r="AF18" i="3"/>
  <c r="AG18" i="3"/>
  <c r="AH18" i="3"/>
  <c r="AI18" i="3"/>
  <c r="AJ18" i="3"/>
  <c r="AE12" i="3"/>
  <c r="AF12" i="3"/>
  <c r="AG12" i="3"/>
  <c r="AH12" i="3"/>
  <c r="AI12" i="3"/>
  <c r="AJ12" i="3"/>
  <c r="D13" i="3"/>
  <c r="D17" i="3"/>
  <c r="D18" i="3"/>
  <c r="D16" i="3"/>
  <c r="D12" i="3"/>
  <c r="D14" i="3"/>
  <c r="AE12" i="4"/>
  <c r="AF12" i="4"/>
  <c r="AG12" i="4"/>
  <c r="AH12" i="4"/>
  <c r="AI12" i="4"/>
  <c r="AJ12" i="4"/>
  <c r="D18" i="15"/>
  <c r="D13" i="8"/>
  <c r="D14" i="8"/>
  <c r="D17" i="8"/>
  <c r="D18" i="8"/>
  <c r="D16" i="8"/>
  <c r="AA17" i="7"/>
  <c r="AB17" i="7"/>
  <c r="D15" i="6"/>
  <c r="D13" i="6"/>
  <c r="D17" i="6"/>
  <c r="D16" i="6"/>
  <c r="D14" i="6"/>
  <c r="D12" i="6"/>
  <c r="D18" i="6"/>
  <c r="AI15" i="3"/>
  <c r="AJ15" i="3"/>
  <c r="AB16" i="3"/>
  <c r="AE16" i="3"/>
  <c r="AF16" i="3"/>
  <c r="AG16" i="3"/>
  <c r="AH16" i="3"/>
  <c r="AI16" i="3"/>
  <c r="AJ16" i="3"/>
  <c r="D12" i="16"/>
  <c r="D16" i="16"/>
  <c r="D14" i="16"/>
  <c r="D18" i="16"/>
  <c r="D17" i="16"/>
  <c r="D13" i="16"/>
  <c r="D12" i="10"/>
  <c r="S14" i="5"/>
  <c r="D13" i="7"/>
  <c r="D17" i="7"/>
  <c r="D15" i="7"/>
  <c r="AI13" i="4"/>
  <c r="AJ13" i="4"/>
  <c r="AG13" i="4"/>
  <c r="AH13" i="4"/>
  <c r="AE13" i="4"/>
  <c r="AF13" i="4"/>
  <c r="S16" i="5"/>
  <c r="S15" i="5"/>
  <c r="S17" i="5"/>
  <c r="AD18" i="3"/>
  <c r="S18" i="5"/>
  <c r="S13" i="5"/>
  <c r="S12" i="5"/>
  <c r="AD17" i="4"/>
  <c r="K16" i="5"/>
  <c r="K12" i="5"/>
  <c r="K32" i="5"/>
  <c r="K48" i="5"/>
  <c r="K64" i="5"/>
  <c r="K19" i="5"/>
  <c r="K18" i="5"/>
  <c r="K34" i="5"/>
  <c r="K50" i="5"/>
  <c r="K17" i="5"/>
  <c r="K27" i="5"/>
  <c r="K20" i="5"/>
  <c r="K36" i="5"/>
  <c r="K52" i="5"/>
  <c r="K25" i="5"/>
  <c r="K23" i="5"/>
  <c r="K21" i="5"/>
  <c r="K35" i="5"/>
  <c r="K14" i="5"/>
  <c r="K30" i="5"/>
  <c r="K46" i="5"/>
  <c r="K62" i="5"/>
  <c r="K31" i="5"/>
  <c r="K29" i="5"/>
  <c r="K43" i="5"/>
  <c r="K24" i="5"/>
  <c r="K40" i="5"/>
  <c r="K56" i="5"/>
  <c r="K41" i="5"/>
  <c r="K39" i="5"/>
  <c r="K37" i="5"/>
  <c r="K51" i="5"/>
  <c r="K26" i="5"/>
  <c r="K42" i="5"/>
  <c r="K58" i="5"/>
  <c r="K49" i="5"/>
  <c r="K47" i="5"/>
  <c r="K45" i="5"/>
  <c r="K59" i="5"/>
  <c r="K28" i="5"/>
  <c r="K44" i="5"/>
  <c r="K60" i="5"/>
  <c r="K57" i="5"/>
  <c r="K55" i="5"/>
  <c r="K53" i="5"/>
  <c r="K22" i="5"/>
  <c r="K38" i="5"/>
  <c r="K54" i="5"/>
  <c r="K33" i="5"/>
  <c r="K63" i="5"/>
  <c r="K61" i="5"/>
  <c r="K15" i="5"/>
  <c r="I13" i="21"/>
  <c r="J13" i="21"/>
  <c r="P13" i="21"/>
  <c r="Q13" i="21"/>
  <c r="O13" i="21"/>
  <c r="L13" i="21"/>
  <c r="S13" i="21"/>
  <c r="T13" i="21"/>
  <c r="R13" i="21"/>
  <c r="K13" i="21"/>
  <c r="M13" i="21"/>
  <c r="N13" i="21"/>
  <c r="M18" i="21"/>
  <c r="R18" i="21"/>
  <c r="P18" i="21"/>
  <c r="Q18" i="21"/>
  <c r="O18" i="21"/>
  <c r="S18" i="21"/>
  <c r="J18" i="21"/>
  <c r="L18" i="21"/>
  <c r="K18" i="21"/>
  <c r="I18" i="21"/>
  <c r="N18" i="21"/>
  <c r="T18" i="21"/>
  <c r="M15" i="21"/>
  <c r="S15" i="21"/>
  <c r="L15" i="21"/>
  <c r="Q15" i="21"/>
  <c r="I15" i="21"/>
  <c r="N15" i="21"/>
  <c r="R15" i="21"/>
  <c r="J15" i="21"/>
  <c r="O15" i="21"/>
  <c r="T15" i="21"/>
  <c r="K15" i="21"/>
  <c r="P15" i="21"/>
  <c r="Q17" i="21"/>
  <c r="K17" i="21"/>
  <c r="O17" i="21"/>
  <c r="J17" i="21"/>
  <c r="S17" i="21"/>
  <c r="T17" i="21"/>
  <c r="I17" i="21"/>
  <c r="N17" i="21"/>
  <c r="P17" i="21"/>
  <c r="M17" i="21"/>
  <c r="R17" i="21"/>
  <c r="L17" i="21"/>
  <c r="J19" i="21"/>
  <c r="O19" i="21"/>
  <c r="I19" i="21"/>
  <c r="M19" i="21"/>
  <c r="R19" i="21"/>
  <c r="T19" i="21"/>
  <c r="L19" i="21"/>
  <c r="AE6" i="21"/>
  <c r="AK8" i="8"/>
  <c r="X8" i="8"/>
  <c r="AK7" i="8"/>
  <c r="X7" i="8"/>
  <c r="AF6" i="21"/>
  <c r="AG6" i="21"/>
  <c r="AH6" i="21"/>
  <c r="AI6" i="21"/>
  <c r="AJ6" i="21"/>
  <c r="AK6" i="21"/>
  <c r="AL6" i="21"/>
  <c r="AF7" i="21"/>
  <c r="AG7" i="21"/>
  <c r="AH7" i="21"/>
  <c r="AI7" i="21"/>
  <c r="AJ7" i="21"/>
  <c r="AK7" i="21"/>
  <c r="AL7" i="21"/>
  <c r="AK11" i="8"/>
  <c r="X11" i="8"/>
  <c r="AK10" i="8"/>
  <c r="X10" i="8"/>
  <c r="AK9" i="8"/>
  <c r="X9" i="8"/>
  <c r="AF8" i="21"/>
  <c r="AG8" i="21"/>
  <c r="AH8" i="21"/>
  <c r="AI8" i="21"/>
  <c r="AJ8" i="21"/>
  <c r="AK8" i="21"/>
  <c r="AL8" i="21"/>
  <c r="AE10" i="21"/>
  <c r="AF10" i="21"/>
  <c r="AG10" i="21"/>
  <c r="AH10" i="21"/>
  <c r="AJ10" i="21"/>
  <c r="AK10" i="21"/>
  <c r="AL10" i="21"/>
  <c r="AF11" i="21"/>
  <c r="AG11" i="21"/>
  <c r="AH11" i="21"/>
  <c r="AI11" i="21"/>
  <c r="AJ11" i="21"/>
  <c r="AK11" i="21"/>
  <c r="AE12" i="21"/>
  <c r="AG12" i="21"/>
  <c r="AH12" i="21"/>
  <c r="AI12" i="21"/>
  <c r="AK12" i="21"/>
  <c r="AL12" i="21"/>
  <c r="AA13" i="21"/>
  <c r="AB13" i="21"/>
  <c r="AC13" i="21"/>
  <c r="AD13" i="21"/>
  <c r="AE13" i="21"/>
  <c r="AF13" i="21"/>
  <c r="AH13" i="21"/>
  <c r="AJ13" i="21"/>
  <c r="AK13" i="21"/>
  <c r="AL13" i="21"/>
  <c r="AA14" i="21"/>
  <c r="AB14" i="21"/>
  <c r="AD14" i="21"/>
  <c r="AF14" i="21"/>
  <c r="AH14" i="21"/>
  <c r="AJ14" i="21"/>
  <c r="AL14" i="21"/>
  <c r="AA16" i="21"/>
  <c r="AB16" i="21"/>
  <c r="AC16" i="21"/>
  <c r="AD16" i="21"/>
  <c r="AE16" i="21"/>
  <c r="AG16" i="21"/>
  <c r="AH16" i="21"/>
  <c r="AI16" i="21"/>
  <c r="AK16" i="21"/>
  <c r="AA17" i="21"/>
  <c r="AB17" i="21"/>
  <c r="AC17" i="21"/>
  <c r="AD17" i="21"/>
  <c r="AF17" i="21"/>
  <c r="AH17" i="21"/>
  <c r="AI17" i="21"/>
  <c r="AJ17" i="21"/>
  <c r="AK17" i="21"/>
  <c r="AL17" i="21"/>
  <c r="AA18" i="21"/>
  <c r="AB18" i="21"/>
  <c r="AC18" i="21"/>
  <c r="AD18" i="21"/>
  <c r="AE18" i="21"/>
  <c r="AG18" i="21"/>
  <c r="AH18" i="21"/>
  <c r="AI18" i="21"/>
  <c r="AK18" i="21"/>
  <c r="AL18" i="21"/>
  <c r="AA19" i="21"/>
  <c r="AB19" i="21"/>
  <c r="AA20" i="21"/>
  <c r="AB20" i="21"/>
  <c r="AC20" i="21"/>
  <c r="AE20" i="21"/>
  <c r="AG20" i="21"/>
  <c r="AH20" i="21"/>
  <c r="AI20" i="21"/>
  <c r="AK20" i="21"/>
  <c r="AL20" i="21"/>
  <c r="AA21" i="21"/>
  <c r="AB21" i="21"/>
  <c r="AD21" i="21"/>
  <c r="AH21" i="21"/>
  <c r="AI21" i="21"/>
  <c r="AL21" i="21"/>
  <c r="AA22" i="21"/>
  <c r="AB22" i="21"/>
  <c r="AC22" i="21"/>
  <c r="AD22" i="21"/>
  <c r="AE22" i="21"/>
  <c r="AF22" i="21"/>
  <c r="AG22" i="21"/>
  <c r="AH22" i="21"/>
  <c r="AI22" i="21"/>
  <c r="AK22" i="21"/>
  <c r="AL22" i="21"/>
  <c r="AA23" i="21"/>
  <c r="AB23" i="21"/>
  <c r="AD23" i="21"/>
  <c r="AH23" i="21"/>
  <c r="AI23" i="21"/>
  <c r="AA24" i="21"/>
  <c r="AB24" i="21"/>
  <c r="AC24" i="21"/>
  <c r="AA25" i="21"/>
  <c r="AB25" i="21"/>
  <c r="AD25" i="21"/>
  <c r="AE25" i="21"/>
  <c r="AG25" i="21"/>
  <c r="AH25" i="21"/>
  <c r="AI25" i="21"/>
  <c r="AJ25" i="21"/>
  <c r="AL25" i="21"/>
  <c r="AA26" i="21"/>
  <c r="AB26" i="21"/>
  <c r="AD26" i="21"/>
  <c r="AE26" i="21"/>
  <c r="AG26" i="21"/>
  <c r="AI26" i="21"/>
  <c r="AJ26" i="21"/>
  <c r="AK26" i="21"/>
  <c r="AA27" i="21"/>
  <c r="AB27" i="21"/>
  <c r="AC27" i="21"/>
  <c r="AE27" i="21"/>
  <c r="AG27" i="21"/>
  <c r="AH27" i="21"/>
  <c r="AI27" i="21"/>
  <c r="AK27" i="21"/>
  <c r="AL27" i="21"/>
  <c r="AA28" i="21"/>
  <c r="AB28" i="21"/>
  <c r="AC28" i="21"/>
  <c r="AD28" i="21"/>
  <c r="AE28" i="21"/>
  <c r="AG28" i="21"/>
  <c r="AH28" i="21"/>
  <c r="AI28" i="21"/>
  <c r="AK28" i="21"/>
  <c r="AL28" i="21"/>
  <c r="AA30" i="21"/>
  <c r="AB30" i="21"/>
  <c r="AD30" i="21"/>
  <c r="AE30" i="21"/>
  <c r="AG30" i="21"/>
  <c r="AI30" i="21"/>
  <c r="AK30" i="21"/>
  <c r="AL30" i="21"/>
  <c r="AA31" i="21"/>
  <c r="AB31" i="21"/>
  <c r="AA32" i="21"/>
  <c r="AB32" i="21"/>
  <c r="AC32" i="21"/>
  <c r="AD32" i="21"/>
  <c r="AE32" i="21"/>
  <c r="AG32" i="21"/>
  <c r="AH32" i="21"/>
  <c r="AI32" i="21"/>
  <c r="AK32" i="21"/>
  <c r="AL32" i="21"/>
  <c r="AA33" i="21"/>
  <c r="AB33" i="21"/>
  <c r="AD33" i="21"/>
  <c r="AE33" i="21"/>
  <c r="AG33" i="21"/>
  <c r="AH33" i="21"/>
  <c r="AI33" i="21"/>
  <c r="AJ33" i="21"/>
  <c r="AL33" i="21"/>
  <c r="AA34" i="21"/>
  <c r="AB34" i="21"/>
  <c r="AE34" i="21"/>
  <c r="AG34" i="21"/>
  <c r="AI34" i="21"/>
  <c r="AJ34" i="21"/>
  <c r="AK34" i="21"/>
  <c r="AA35" i="21"/>
  <c r="AB35" i="21"/>
  <c r="AC35" i="21"/>
  <c r="AD35" i="21"/>
  <c r="AE35" i="21"/>
  <c r="AG35" i="21"/>
  <c r="AH35" i="21"/>
  <c r="AI35" i="21"/>
  <c r="AK35" i="21"/>
  <c r="AL35" i="21"/>
  <c r="AA36" i="21"/>
  <c r="AB36" i="21"/>
  <c r="AC36" i="21"/>
  <c r="AD36" i="21"/>
  <c r="AE36" i="21"/>
  <c r="AG36" i="21"/>
  <c r="AH36" i="21"/>
  <c r="AI36" i="21"/>
  <c r="AK36" i="21"/>
  <c r="AL36" i="21"/>
  <c r="AA37" i="21"/>
  <c r="AB37" i="21"/>
  <c r="AH37" i="21"/>
  <c r="AL37" i="21"/>
  <c r="AA38" i="21"/>
  <c r="AB38" i="21"/>
  <c r="AD38" i="21"/>
  <c r="AE38" i="21"/>
  <c r="AG38" i="21"/>
  <c r="AI38" i="21"/>
  <c r="AK38" i="21"/>
  <c r="AL38" i="21"/>
  <c r="AA39" i="21"/>
  <c r="AB39" i="21"/>
  <c r="AA40" i="21"/>
  <c r="AB40" i="21"/>
  <c r="AC40" i="21"/>
  <c r="AD40" i="21"/>
  <c r="AE40" i="21"/>
  <c r="AG40" i="21"/>
  <c r="AH40" i="21"/>
  <c r="AI40" i="21"/>
  <c r="AK40" i="21"/>
  <c r="AL40" i="21"/>
  <c r="AA41" i="21"/>
  <c r="AB41" i="21"/>
  <c r="AC41" i="21"/>
  <c r="AD41" i="21"/>
  <c r="AE41" i="21"/>
  <c r="AG41" i="21"/>
  <c r="AH41" i="21"/>
  <c r="AI41" i="21"/>
  <c r="AJ41" i="21"/>
  <c r="AK41" i="21"/>
  <c r="AL41" i="21"/>
  <c r="AA42" i="21"/>
  <c r="AB42" i="21"/>
  <c r="AE42" i="21"/>
  <c r="AG42" i="21"/>
  <c r="AI42" i="21"/>
  <c r="AJ42" i="21"/>
  <c r="AK42" i="21"/>
  <c r="AA43" i="21"/>
  <c r="AB43" i="21"/>
  <c r="AC43" i="21"/>
  <c r="AD43" i="21"/>
  <c r="AE43" i="21"/>
  <c r="AG43" i="21"/>
  <c r="AH43" i="21"/>
  <c r="AI43" i="21"/>
  <c r="AJ43" i="21"/>
  <c r="AK43" i="21"/>
  <c r="AL43" i="21"/>
  <c r="AA44" i="21"/>
  <c r="AB44" i="21"/>
  <c r="AC44" i="21"/>
  <c r="AD44" i="21"/>
  <c r="AE44" i="21"/>
  <c r="AG44" i="21"/>
  <c r="AH44" i="21"/>
  <c r="AI44" i="21"/>
  <c r="AJ44" i="21"/>
  <c r="AK44" i="21"/>
  <c r="AL44" i="21"/>
  <c r="AA45" i="21"/>
  <c r="AB45" i="21"/>
  <c r="AG45" i="21"/>
  <c r="AH45" i="21"/>
  <c r="AL45" i="21"/>
  <c r="AA47" i="21"/>
  <c r="AB47" i="21"/>
  <c r="AC47" i="21"/>
  <c r="AG47" i="21"/>
  <c r="AK47" i="21"/>
  <c r="AA48" i="21"/>
  <c r="AB48" i="21"/>
  <c r="AC48" i="21"/>
  <c r="AD48" i="21"/>
  <c r="AE48" i="21"/>
  <c r="AG48" i="21"/>
  <c r="AH48" i="21"/>
  <c r="AI48" i="21"/>
  <c r="AJ48" i="21"/>
  <c r="AK48" i="21"/>
  <c r="AL48" i="21"/>
  <c r="AA49" i="21"/>
  <c r="AB49" i="21"/>
  <c r="AH49" i="21"/>
  <c r="AL49" i="21"/>
  <c r="AA50" i="21"/>
  <c r="AB50" i="21"/>
  <c r="AC50" i="21"/>
  <c r="AD50" i="21"/>
  <c r="AE50" i="21"/>
  <c r="AG50" i="21"/>
  <c r="AH50" i="21"/>
  <c r="AI50" i="21"/>
  <c r="AK50" i="21"/>
  <c r="AL50" i="21"/>
  <c r="AA51" i="21"/>
  <c r="AB51" i="21"/>
  <c r="Z51" i="21"/>
  <c r="AA52" i="21"/>
  <c r="AB52" i="21"/>
  <c r="AC52" i="21"/>
  <c r="AD52" i="21"/>
  <c r="AE52" i="21"/>
  <c r="AG52" i="21"/>
  <c r="AH52" i="21"/>
  <c r="AI52" i="21"/>
  <c r="AJ52" i="21"/>
  <c r="AK52" i="21"/>
  <c r="AL52" i="21"/>
  <c r="AA53" i="21"/>
  <c r="AB53" i="21"/>
  <c r="AE53" i="21"/>
  <c r="AF53" i="21"/>
  <c r="AH53" i="21"/>
  <c r="AI53" i="21"/>
  <c r="AJ53" i="21"/>
  <c r="AL53" i="21"/>
  <c r="AA54" i="21"/>
  <c r="AB54" i="21"/>
  <c r="AD54" i="21"/>
  <c r="AE54" i="21"/>
  <c r="AG54" i="21"/>
  <c r="AI54" i="21"/>
  <c r="AK54" i="21"/>
  <c r="AL54" i="21"/>
  <c r="AA55" i="21"/>
  <c r="AB55" i="21"/>
  <c r="AE55" i="21"/>
  <c r="AF55" i="21"/>
  <c r="AH55" i="21"/>
  <c r="AI55" i="21"/>
  <c r="AK55" i="21"/>
  <c r="AA56" i="21"/>
  <c r="AB56" i="21"/>
  <c r="AC56" i="21"/>
  <c r="AD56" i="21"/>
  <c r="AE56" i="21"/>
  <c r="AG56" i="21"/>
  <c r="AH56" i="21"/>
  <c r="AI56" i="21"/>
  <c r="AJ56" i="21"/>
  <c r="AK56" i="21"/>
  <c r="AL56" i="21"/>
  <c r="AA57" i="21"/>
  <c r="AB57" i="21"/>
  <c r="AC57" i="21"/>
  <c r="AH57" i="21"/>
  <c r="AI57" i="21"/>
  <c r="AL57" i="21"/>
  <c r="AA58" i="21"/>
  <c r="AB58" i="21"/>
  <c r="AC58" i="21"/>
  <c r="AE58" i="21"/>
  <c r="AF58" i="21"/>
  <c r="AG58" i="21"/>
  <c r="AH58" i="21"/>
  <c r="AI58" i="21"/>
  <c r="AJ58" i="21"/>
  <c r="AK58" i="21"/>
  <c r="AA59" i="21"/>
  <c r="AB59" i="21"/>
  <c r="AD59" i="21"/>
  <c r="AH59" i="21"/>
  <c r="AL59" i="21"/>
  <c r="AA60" i="21"/>
  <c r="AB60" i="21"/>
  <c r="AC60" i="21"/>
  <c r="AD60" i="21"/>
  <c r="AE60" i="21"/>
  <c r="AG60" i="21"/>
  <c r="AH60" i="21"/>
  <c r="AI60" i="21"/>
  <c r="AJ60" i="21"/>
  <c r="AK60" i="21"/>
  <c r="AL60" i="21"/>
  <c r="AA61" i="21"/>
  <c r="AB61" i="21"/>
  <c r="AH61" i="21"/>
  <c r="AI61" i="21"/>
  <c r="AL61" i="21"/>
  <c r="AA62" i="21"/>
  <c r="AB62" i="21"/>
  <c r="AC62" i="21"/>
  <c r="AE62" i="21"/>
  <c r="AF62" i="21"/>
  <c r="AG62" i="21"/>
  <c r="AI62" i="21"/>
  <c r="AJ62" i="21"/>
  <c r="AK62" i="21"/>
  <c r="AL62" i="21"/>
  <c r="AA63" i="21"/>
  <c r="AB63" i="21"/>
  <c r="AH63" i="21"/>
  <c r="AL63" i="21"/>
  <c r="AA64" i="21"/>
  <c r="AB64" i="21"/>
  <c r="AC64" i="21"/>
  <c r="AD64" i="21"/>
  <c r="AE64" i="21"/>
  <c r="AG64" i="21"/>
  <c r="AH64" i="21"/>
  <c r="AI64" i="21"/>
  <c r="AJ64" i="21"/>
  <c r="AK64" i="21"/>
  <c r="AL64" i="21"/>
  <c r="AA65" i="21"/>
  <c r="AB65" i="21"/>
  <c r="AD65" i="21"/>
  <c r="AE65" i="21"/>
  <c r="AG65" i="21"/>
  <c r="AH65" i="21"/>
  <c r="AI65" i="21"/>
  <c r="AJ65" i="21"/>
  <c r="AL65" i="21"/>
  <c r="L14" i="21"/>
  <c r="Q14" i="21"/>
  <c r="M14" i="21"/>
  <c r="R14" i="21"/>
  <c r="O14" i="21"/>
  <c r="I14" i="21"/>
  <c r="N14" i="21"/>
  <c r="S14" i="21"/>
  <c r="T14" i="21"/>
  <c r="J14" i="21"/>
  <c r="K14" i="21"/>
  <c r="P14" i="21"/>
  <c r="G14" i="21"/>
  <c r="U14" i="21"/>
  <c r="K19" i="21"/>
  <c r="N19" i="21"/>
  <c r="Q19" i="21"/>
  <c r="P19" i="21"/>
  <c r="S19" i="21"/>
  <c r="P16" i="21"/>
  <c r="I16" i="21"/>
  <c r="M16" i="21"/>
  <c r="Q16" i="21"/>
  <c r="L16" i="21"/>
  <c r="J16" i="21"/>
  <c r="R16" i="21"/>
  <c r="O16" i="21"/>
  <c r="T16" i="21"/>
  <c r="S16" i="21"/>
  <c r="K16" i="21"/>
  <c r="N16" i="21"/>
  <c r="AC36" i="5"/>
  <c r="AD36" i="5"/>
  <c r="AC20" i="5"/>
  <c r="AD20" i="5"/>
  <c r="AD25" i="4"/>
  <c r="AC49" i="3"/>
  <c r="AD49" i="3"/>
  <c r="AC33" i="3"/>
  <c r="AD33" i="3"/>
  <c r="AC17" i="3"/>
  <c r="AD17" i="3"/>
  <c r="AC13" i="3"/>
  <c r="AD13" i="3"/>
  <c r="AC54" i="5"/>
  <c r="AD54" i="5"/>
  <c r="AC30" i="5"/>
  <c r="AD30" i="5"/>
  <c r="AC53" i="3"/>
  <c r="AD53" i="3"/>
  <c r="AC37" i="3"/>
  <c r="AD37" i="3"/>
  <c r="AC21" i="3"/>
  <c r="AD21" i="3"/>
  <c r="AC50" i="5"/>
  <c r="AD50" i="5"/>
  <c r="AC28" i="5"/>
  <c r="AD28" i="5"/>
  <c r="AD37" i="4"/>
  <c r="AC57" i="3"/>
  <c r="AD57" i="3"/>
  <c r="AC41" i="3"/>
  <c r="AD41" i="3"/>
  <c r="AC25" i="3"/>
  <c r="AD25" i="3"/>
  <c r="AE12" i="8"/>
  <c r="AF12" i="8"/>
  <c r="AC14" i="14"/>
  <c r="AD14" i="14"/>
  <c r="AG21" i="6"/>
  <c r="AH21" i="6"/>
  <c r="AG55" i="14"/>
  <c r="AH55" i="14"/>
  <c r="AC63" i="14"/>
  <c r="AD63" i="14"/>
  <c r="AG17" i="7"/>
  <c r="AH17" i="7"/>
  <c r="AA18" i="9"/>
  <c r="AB18" i="9"/>
  <c r="AA18" i="16"/>
  <c r="AB18" i="16"/>
  <c r="AE16" i="9"/>
  <c r="AF16" i="9"/>
  <c r="AC22" i="10"/>
  <c r="AD22" i="10"/>
  <c r="AA25" i="10"/>
  <c r="AB25" i="10"/>
  <c r="AC37" i="6"/>
  <c r="AD37" i="6"/>
  <c r="AC19" i="7"/>
  <c r="AD19" i="7"/>
  <c r="AC18" i="17"/>
  <c r="AD18" i="17"/>
  <c r="AG18" i="16"/>
  <c r="AH18" i="16"/>
  <c r="AI16" i="9"/>
  <c r="AJ16" i="9"/>
  <c r="AI14" i="6"/>
  <c r="AJ14" i="6"/>
  <c r="AA20" i="15"/>
  <c r="AB20" i="15"/>
  <c r="AA22" i="14"/>
  <c r="AB22" i="14"/>
  <c r="AI22" i="14"/>
  <c r="AJ22" i="14"/>
  <c r="AI44" i="14"/>
  <c r="AJ44" i="14"/>
  <c r="AE32" i="17"/>
  <c r="AF32" i="17"/>
  <c r="AC31" i="17"/>
  <c r="AD31" i="17"/>
  <c r="AG44" i="14"/>
  <c r="AH44" i="14"/>
  <c r="AE63" i="10"/>
  <c r="AF63" i="10"/>
  <c r="AC63" i="7"/>
  <c r="AD63" i="7"/>
  <c r="AC23" i="7"/>
  <c r="AD23" i="7"/>
  <c r="AA13" i="9"/>
  <c r="AB13" i="9"/>
  <c r="AG18" i="10"/>
  <c r="AH18" i="10"/>
  <c r="AC17" i="16"/>
  <c r="AD17" i="16"/>
  <c r="AE14" i="16"/>
  <c r="AF14" i="16"/>
  <c r="AG14" i="16"/>
  <c r="AH14" i="16"/>
  <c r="AG14" i="9"/>
  <c r="AH14" i="9"/>
  <c r="AC12" i="6"/>
  <c r="AD12" i="6"/>
  <c r="AG13" i="9"/>
  <c r="AH13" i="9"/>
  <c r="AG24" i="14"/>
  <c r="AH24" i="14"/>
  <c r="AI21" i="10"/>
  <c r="AJ21" i="10"/>
  <c r="AC22" i="9"/>
  <c r="AD22" i="9"/>
  <c r="AE20" i="16"/>
  <c r="AF20" i="16"/>
  <c r="AI21" i="16"/>
  <c r="AJ21" i="16"/>
  <c r="AI24" i="6"/>
  <c r="AJ24" i="6"/>
  <c r="AG19" i="10"/>
  <c r="AH19" i="10"/>
  <c r="AI19" i="16"/>
  <c r="AJ19" i="16"/>
  <c r="AG19" i="17"/>
  <c r="AH19" i="17"/>
  <c r="AE17" i="6"/>
  <c r="AF17" i="6"/>
  <c r="AI20" i="17"/>
  <c r="AJ20" i="17"/>
  <c r="AA24" i="9"/>
  <c r="AB24" i="9"/>
  <c r="AE18" i="15"/>
  <c r="AF18" i="15"/>
  <c r="AE23" i="15"/>
  <c r="AF23" i="15"/>
  <c r="AA23" i="9"/>
  <c r="AB23" i="9"/>
  <c r="AA28" i="17"/>
  <c r="AB28" i="17"/>
  <c r="AA54" i="14"/>
  <c r="AB54" i="14"/>
  <c r="AE27" i="16"/>
  <c r="AF27" i="16"/>
  <c r="AI63" i="14"/>
  <c r="AJ63" i="14"/>
  <c r="AI27" i="16"/>
  <c r="AJ27" i="16"/>
  <c r="AE37" i="14"/>
  <c r="AF37" i="14"/>
  <c r="AA58" i="10"/>
  <c r="AB58" i="10"/>
  <c r="AI62" i="6"/>
  <c r="AJ62" i="6"/>
  <c r="AA18" i="10"/>
  <c r="AB18" i="10"/>
  <c r="AI17" i="16"/>
  <c r="AJ17" i="16"/>
  <c r="AC18" i="6"/>
  <c r="AD18" i="6"/>
  <c r="AI14" i="16"/>
  <c r="AJ14" i="16"/>
  <c r="AC14" i="9"/>
  <c r="AD14" i="9"/>
  <c r="AI14" i="9"/>
  <c r="AJ14" i="9"/>
  <c r="AE12" i="16"/>
  <c r="AF12" i="16"/>
  <c r="AG24" i="9"/>
  <c r="AH24" i="9"/>
  <c r="AA21" i="10"/>
  <c r="AB21" i="10"/>
  <c r="AG22" i="9"/>
  <c r="AH22" i="9"/>
  <c r="AE22" i="9"/>
  <c r="AF22" i="9"/>
  <c r="AI23" i="17"/>
  <c r="AJ23" i="17"/>
  <c r="AG20" i="16"/>
  <c r="AH20" i="16"/>
  <c r="AE24" i="6"/>
  <c r="AF24" i="6"/>
  <c r="AC23" i="10"/>
  <c r="AD23" i="10"/>
  <c r="AC19" i="17"/>
  <c r="AD19" i="17"/>
  <c r="AI24" i="14"/>
  <c r="AJ24" i="14"/>
  <c r="AA19" i="17"/>
  <c r="AB19" i="17"/>
  <c r="AC24" i="9"/>
  <c r="AD24" i="9"/>
  <c r="AC32" i="10"/>
  <c r="AD32" i="10"/>
  <c r="AG37" i="14"/>
  <c r="AH37" i="14"/>
  <c r="AI18" i="6"/>
  <c r="AJ18" i="6"/>
  <c r="AE24" i="14"/>
  <c r="AF24" i="14"/>
  <c r="AE23" i="9"/>
  <c r="AF23" i="9"/>
  <c r="AE21" i="16"/>
  <c r="AF21" i="16"/>
  <c r="AC24" i="6"/>
  <c r="AD24" i="6"/>
  <c r="AE23" i="10"/>
  <c r="AF23" i="10"/>
  <c r="AG20" i="17"/>
  <c r="AH20" i="17"/>
  <c r="AG19" i="16"/>
  <c r="AH19" i="16"/>
  <c r="AI15" i="16"/>
  <c r="AJ15" i="16"/>
  <c r="AA23" i="14"/>
  <c r="AB23" i="14"/>
  <c r="AG18" i="9"/>
  <c r="AH18" i="9"/>
  <c r="AC13" i="15"/>
  <c r="AD13" i="15"/>
  <c r="AI18" i="17"/>
  <c r="AJ18" i="17"/>
  <c r="AE18" i="16"/>
  <c r="AF18" i="16"/>
  <c r="AA12" i="6"/>
  <c r="AB12" i="6"/>
  <c r="AC15" i="6"/>
  <c r="AD15" i="6"/>
  <c r="AG16" i="9"/>
  <c r="AH16" i="9"/>
  <c r="AC16" i="9"/>
  <c r="AD16" i="9"/>
  <c r="AC15" i="16"/>
  <c r="AD15" i="16"/>
  <c r="AA14" i="6"/>
  <c r="AB14" i="6"/>
  <c r="AG12" i="16"/>
  <c r="AH12" i="16"/>
  <c r="AA12" i="16"/>
  <c r="AB12" i="16"/>
  <c r="AA19" i="10"/>
  <c r="AB19" i="10"/>
  <c r="AA20" i="6"/>
  <c r="AB20" i="6"/>
  <c r="AG15" i="15"/>
  <c r="AH15" i="15"/>
  <c r="AC12" i="16"/>
  <c r="AD12" i="16"/>
  <c r="AI12" i="9"/>
  <c r="AJ12" i="9"/>
  <c r="AI19" i="10"/>
  <c r="AJ19" i="10"/>
  <c r="AE19" i="10"/>
  <c r="AF19" i="10"/>
  <c r="AC17" i="6"/>
  <c r="AD17" i="6"/>
  <c r="AA15" i="15"/>
  <c r="AB15" i="15"/>
  <c r="AE16" i="15"/>
  <c r="AF16" i="15"/>
  <c r="AA16" i="15"/>
  <c r="AB16" i="15"/>
  <c r="AI13" i="15"/>
  <c r="AJ13" i="15"/>
  <c r="AG12" i="6"/>
  <c r="AH12" i="6"/>
  <c r="AE15" i="6"/>
  <c r="AF15" i="6"/>
  <c r="AE14" i="7"/>
  <c r="AF14" i="7"/>
  <c r="AG13" i="15"/>
  <c r="AH13" i="15"/>
  <c r="AI12" i="6"/>
  <c r="AJ12" i="6"/>
  <c r="AG14" i="6"/>
  <c r="AH14" i="6"/>
  <c r="AC23" i="14"/>
  <c r="AD23" i="14"/>
  <c r="AI23" i="6"/>
  <c r="AJ23" i="6"/>
  <c r="AI16" i="15"/>
  <c r="AJ16" i="15"/>
  <c r="AG16" i="15"/>
  <c r="AH16" i="15"/>
  <c r="AA17" i="5"/>
  <c r="AB17" i="5"/>
  <c r="AC56" i="5"/>
  <c r="AD56" i="5"/>
  <c r="AC45" i="5"/>
  <c r="AD45" i="5"/>
  <c r="AC33" i="5"/>
  <c r="AD33" i="5"/>
  <c r="AD35" i="4"/>
  <c r="AC52" i="5"/>
  <c r="AD52" i="5"/>
  <c r="AC44" i="5"/>
  <c r="AD44" i="5"/>
  <c r="AC25" i="5"/>
  <c r="AD25" i="5"/>
  <c r="AD34" i="4"/>
  <c r="AC64" i="3"/>
  <c r="AD64" i="3"/>
  <c r="AC60" i="3"/>
  <c r="AD60" i="3"/>
  <c r="AC56" i="3"/>
  <c r="AD56" i="3"/>
  <c r="AC52" i="3"/>
  <c r="AD52" i="3"/>
  <c r="AC48" i="3"/>
  <c r="AD48" i="3"/>
  <c r="AC44" i="3"/>
  <c r="AD44" i="3"/>
  <c r="AC40" i="3"/>
  <c r="AD40" i="3"/>
  <c r="AC24" i="3"/>
  <c r="AD24" i="3"/>
  <c r="AC20" i="3"/>
  <c r="AD20" i="3"/>
  <c r="AC16" i="3"/>
  <c r="AD16" i="3"/>
  <c r="AC57" i="5"/>
  <c r="AD57" i="5"/>
  <c r="AC40" i="5"/>
  <c r="AD40" i="5"/>
  <c r="AC29" i="5"/>
  <c r="AD29" i="5"/>
  <c r="AC24" i="5"/>
  <c r="AD24" i="5"/>
  <c r="AD38" i="4"/>
  <c r="AD30" i="4"/>
  <c r="AD22" i="4"/>
  <c r="AD23" i="4"/>
  <c r="AA17" i="14"/>
  <c r="AB17" i="14"/>
  <c r="AE12" i="9"/>
  <c r="AF12" i="9"/>
  <c r="AG25" i="10"/>
  <c r="AH25" i="10"/>
  <c r="AD15" i="4"/>
  <c r="AD59" i="4"/>
  <c r="AD43" i="4"/>
  <c r="AD47" i="4"/>
  <c r="AD39" i="4"/>
  <c r="AD27" i="4"/>
  <c r="H10" i="5"/>
  <c r="I10" i="5"/>
  <c r="AI14" i="14"/>
  <c r="AJ14" i="14"/>
  <c r="AD53" i="4"/>
  <c r="AD33" i="4"/>
  <c r="AD41" i="4"/>
  <c r="AD49" i="4"/>
  <c r="AD44" i="4"/>
  <c r="AD40" i="4"/>
  <c r="AD32" i="4"/>
  <c r="AD28" i="4"/>
  <c r="AD24" i="4"/>
  <c r="AD20" i="4"/>
  <c r="AD16" i="4"/>
  <c r="H9" i="7"/>
  <c r="I9" i="7"/>
  <c r="AD55" i="4"/>
  <c r="AG15" i="5"/>
  <c r="AH15" i="5"/>
  <c r="AE22" i="14"/>
  <c r="AF22" i="14"/>
  <c r="AI15" i="15"/>
  <c r="AJ15" i="15"/>
  <c r="AC15" i="15"/>
  <c r="AD15" i="15"/>
  <c r="AE19" i="9"/>
  <c r="AF19" i="9"/>
  <c r="AA19" i="9"/>
  <c r="AB19" i="9"/>
  <c r="AG17" i="6"/>
  <c r="AH17" i="6"/>
  <c r="AI17" i="6"/>
  <c r="AJ17" i="6"/>
  <c r="AE20" i="6"/>
  <c r="AF20" i="6"/>
  <c r="AG20" i="6"/>
  <c r="AH20" i="6"/>
  <c r="AI21" i="17"/>
  <c r="AJ21" i="17"/>
  <c r="AE21" i="17"/>
  <c r="AF21" i="17"/>
  <c r="AA21" i="17"/>
  <c r="AB21" i="17"/>
  <c r="AI17" i="10"/>
  <c r="AJ17" i="10"/>
  <c r="AE17" i="10"/>
  <c r="AF17" i="10"/>
  <c r="AG18" i="14"/>
  <c r="AH18" i="14"/>
  <c r="AI18" i="14"/>
  <c r="AJ18" i="14"/>
  <c r="AG22" i="14"/>
  <c r="AH22" i="14"/>
  <c r="AI16" i="10"/>
  <c r="AJ16" i="10"/>
  <c r="AG16" i="10"/>
  <c r="AH16" i="10"/>
  <c r="AG26" i="16"/>
  <c r="AH26" i="16"/>
  <c r="AC41" i="14"/>
  <c r="AD41" i="14"/>
  <c r="AC46" i="9"/>
  <c r="AD46" i="9"/>
  <c r="AC59" i="9"/>
  <c r="AD59" i="9"/>
  <c r="AG41" i="6"/>
  <c r="AH41" i="6"/>
  <c r="AE39" i="15"/>
  <c r="AF39" i="15"/>
  <c r="AA48" i="17"/>
  <c r="AB48" i="17"/>
  <c r="AA25" i="15"/>
  <c r="AB25" i="15"/>
  <c r="AE57" i="9"/>
  <c r="AF57" i="9"/>
  <c r="AG48" i="10"/>
  <c r="AH48" i="10"/>
  <c r="AE51" i="16"/>
  <c r="AF51" i="16"/>
  <c r="AA42" i="16"/>
  <c r="AB42" i="16"/>
  <c r="AG40" i="16"/>
  <c r="AH40" i="16"/>
  <c r="AE63" i="7"/>
  <c r="AF63" i="7"/>
  <c r="AE29" i="6"/>
  <c r="AF29" i="6"/>
  <c r="AC60" i="10"/>
  <c r="AD60" i="10"/>
  <c r="AG40" i="6"/>
  <c r="AH40" i="6"/>
  <c r="AA55" i="10"/>
  <c r="AB55" i="10"/>
  <c r="AG30" i="16"/>
  <c r="AH30" i="16"/>
  <c r="AE34" i="14"/>
  <c r="AF34" i="14"/>
  <c r="AC51" i="14"/>
  <c r="AD51" i="14"/>
  <c r="AC25" i="6"/>
  <c r="AD25" i="6"/>
  <c r="AI42" i="6"/>
  <c r="AJ42" i="6"/>
  <c r="AG50" i="6"/>
  <c r="AH50" i="6"/>
  <c r="AC30" i="16"/>
  <c r="AD30" i="16"/>
  <c r="AC47" i="7"/>
  <c r="AD47" i="7"/>
  <c r="AE51" i="14"/>
  <c r="AF51" i="14"/>
  <c r="AC62" i="15"/>
  <c r="AD62" i="15"/>
  <c r="AG60" i="8"/>
  <c r="AH60" i="8"/>
  <c r="AA64" i="16"/>
  <c r="AB64" i="16"/>
  <c r="AE27" i="15"/>
  <c r="AF27" i="15"/>
  <c r="AG26" i="10"/>
  <c r="AH26" i="10"/>
  <c r="AC55" i="7"/>
  <c r="AD55" i="7"/>
  <c r="AI43" i="7"/>
  <c r="AJ43" i="7"/>
  <c r="AC48" i="8"/>
  <c r="AD48" i="8"/>
  <c r="AC34" i="14"/>
  <c r="AD34" i="14"/>
  <c r="AI47" i="14"/>
  <c r="AJ47" i="14"/>
  <c r="AI60" i="10"/>
  <c r="AJ60" i="10"/>
  <c r="AI61" i="10"/>
  <c r="AJ61" i="10"/>
  <c r="AA61" i="16"/>
  <c r="AB61" i="16"/>
  <c r="AG37" i="16"/>
  <c r="AH37" i="16"/>
  <c r="AA55" i="15"/>
  <c r="AB55" i="15"/>
  <c r="AA36" i="15"/>
  <c r="AB36" i="15"/>
  <c r="AI25" i="17"/>
  <c r="AJ25" i="17"/>
  <c r="AE42" i="16"/>
  <c r="AF42" i="16"/>
  <c r="AI62" i="15"/>
  <c r="AJ62" i="15"/>
  <c r="AA49" i="10"/>
  <c r="AB49" i="10"/>
  <c r="AC42" i="16"/>
  <c r="AD42" i="16"/>
  <c r="AG63" i="7"/>
  <c r="AH63" i="7"/>
  <c r="AA55" i="9"/>
  <c r="AB55" i="9"/>
  <c r="AA42" i="17"/>
  <c r="AB42" i="17"/>
  <c r="AE40" i="10"/>
  <c r="AF40" i="10"/>
  <c r="AI43" i="10"/>
  <c r="AJ43" i="10"/>
  <c r="AG44" i="8"/>
  <c r="AH44" i="8"/>
  <c r="AA54" i="15"/>
  <c r="AB54" i="15"/>
  <c r="AE59" i="7"/>
  <c r="AF59" i="7"/>
  <c r="AC29" i="17"/>
  <c r="AD29" i="17"/>
  <c r="AA44" i="17"/>
  <c r="AB44" i="17"/>
  <c r="AA42" i="6"/>
  <c r="AB42" i="6"/>
  <c r="AI23" i="7"/>
  <c r="AJ23" i="7"/>
  <c r="AE26" i="10"/>
  <c r="AF26" i="10"/>
  <c r="AA25" i="6"/>
  <c r="AB25" i="6"/>
  <c r="AE19" i="7"/>
  <c r="AF19" i="7"/>
  <c r="AE39" i="7"/>
  <c r="AF39" i="7"/>
  <c r="AG26" i="9"/>
  <c r="AH26" i="9"/>
  <c r="AG34" i="14"/>
  <c r="AH34" i="14"/>
  <c r="AE41" i="14"/>
  <c r="AF41" i="14"/>
  <c r="AI28" i="17"/>
  <c r="AJ28" i="17"/>
  <c r="AE29" i="10"/>
  <c r="AF29" i="10"/>
  <c r="AA58" i="17"/>
  <c r="AB58" i="17"/>
  <c r="AI30" i="17"/>
  <c r="AJ30" i="17"/>
  <c r="AG35" i="7"/>
  <c r="AH35" i="7"/>
  <c r="AC56" i="8"/>
  <c r="AD56" i="8"/>
  <c r="AD13" i="4"/>
  <c r="AE17" i="5"/>
  <c r="AF17" i="5"/>
  <c r="AE14" i="14"/>
  <c r="AF14" i="14"/>
  <c r="AI22" i="15"/>
  <c r="AJ22" i="15"/>
  <c r="AC22" i="15"/>
  <c r="AD22" i="15"/>
  <c r="AA22" i="15"/>
  <c r="AB22" i="15"/>
  <c r="AI20" i="9"/>
  <c r="AJ20" i="9"/>
  <c r="AG20" i="9"/>
  <c r="AH20" i="9"/>
  <c r="AA20" i="9"/>
  <c r="AB20" i="9"/>
  <c r="AE24" i="17"/>
  <c r="AF24" i="17"/>
  <c r="AI24" i="17"/>
  <c r="AJ24" i="17"/>
  <c r="AA24" i="17"/>
  <c r="AB24" i="17"/>
  <c r="AC20" i="10"/>
  <c r="AD20" i="10"/>
  <c r="AG20" i="10"/>
  <c r="AH20" i="10"/>
  <c r="AG22" i="10"/>
  <c r="AH22" i="10"/>
  <c r="AE22" i="10"/>
  <c r="AF22" i="10"/>
  <c r="AI22" i="10"/>
  <c r="AJ22" i="10"/>
  <c r="AG23" i="16"/>
  <c r="AH23" i="16"/>
  <c r="AI23" i="16"/>
  <c r="AJ23" i="16"/>
  <c r="AC23" i="16"/>
  <c r="AD23" i="16"/>
  <c r="AA23" i="16"/>
  <c r="AB23" i="16"/>
  <c r="AI21" i="6"/>
  <c r="AJ21" i="6"/>
  <c r="AE21" i="6"/>
  <c r="AF21" i="6"/>
  <c r="AC24" i="16"/>
  <c r="AD24" i="16"/>
  <c r="AA24" i="16"/>
  <c r="AB24" i="16"/>
  <c r="AG24" i="16"/>
  <c r="AH24" i="16"/>
  <c r="AE24" i="16"/>
  <c r="AF24" i="16"/>
  <c r="AG17" i="5"/>
  <c r="AH17" i="5"/>
  <c r="AG12" i="5"/>
  <c r="AH12" i="5"/>
  <c r="AC12" i="9"/>
  <c r="AD12" i="9"/>
  <c r="AG12" i="9"/>
  <c r="AH12" i="9"/>
  <c r="AA14" i="14"/>
  <c r="AB14" i="14"/>
  <c r="AG23" i="15"/>
  <c r="AH23" i="15"/>
  <c r="AI17" i="5"/>
  <c r="AJ17" i="5"/>
  <c r="AC12" i="5"/>
  <c r="AD12" i="5"/>
  <c r="AC16" i="14"/>
  <c r="AD16" i="14"/>
  <c r="AG20" i="15"/>
  <c r="AH20" i="15"/>
  <c r="AE20" i="15"/>
  <c r="AF20" i="15"/>
  <c r="AC20" i="15"/>
  <c r="AD20" i="15"/>
  <c r="AC12" i="15"/>
  <c r="AD12" i="15"/>
  <c r="AI12" i="15"/>
  <c r="AJ12" i="15"/>
  <c r="AA12" i="15"/>
  <c r="AB12" i="15"/>
  <c r="AG12" i="15"/>
  <c r="AH12" i="15"/>
  <c r="AE12" i="15"/>
  <c r="AF12" i="15"/>
  <c r="AA23" i="6"/>
  <c r="AB23" i="6"/>
  <c r="AC23" i="6"/>
  <c r="AD23" i="6"/>
  <c r="AG23" i="6"/>
  <c r="AH23" i="6"/>
  <c r="AC17" i="15"/>
  <c r="AD17" i="15"/>
  <c r="AE17" i="15"/>
  <c r="AF17" i="15"/>
  <c r="AE24" i="15"/>
  <c r="AF24" i="15"/>
  <c r="AC24" i="15"/>
  <c r="AD24" i="15"/>
  <c r="AI24" i="15"/>
  <c r="AJ24" i="15"/>
  <c r="AE21" i="9"/>
  <c r="AF21" i="9"/>
  <c r="AA21" i="9"/>
  <c r="AB21" i="9"/>
  <c r="AG16" i="6"/>
  <c r="AH16" i="6"/>
  <c r="AE16" i="6"/>
  <c r="AF16" i="6"/>
  <c r="AA16" i="6"/>
  <c r="AB16" i="6"/>
  <c r="AC16" i="6"/>
  <c r="AD16" i="6"/>
  <c r="AI16" i="6"/>
  <c r="AJ16" i="6"/>
  <c r="AG19" i="6"/>
  <c r="AH19" i="6"/>
  <c r="AC19" i="6"/>
  <c r="AD19" i="6"/>
  <c r="AE19" i="6"/>
  <c r="AF19" i="6"/>
  <c r="AA19" i="6"/>
  <c r="AB19" i="6"/>
  <c r="AE16" i="10"/>
  <c r="AF16" i="10"/>
  <c r="AC16" i="10"/>
  <c r="AD16" i="10"/>
  <c r="AE12" i="10"/>
  <c r="AF12" i="10"/>
  <c r="AI12" i="10"/>
  <c r="AJ12" i="10"/>
  <c r="AC12" i="10"/>
  <c r="AD12" i="10"/>
  <c r="AG12" i="10"/>
  <c r="AH12" i="10"/>
  <c r="H6" i="10"/>
  <c r="I6" i="10"/>
  <c r="AG48" i="6"/>
  <c r="AH48" i="6"/>
  <c r="AC55" i="10"/>
  <c r="AD55" i="10"/>
  <c r="AC27" i="17"/>
  <c r="AD27" i="17"/>
  <c r="AG30" i="10"/>
  <c r="AH30" i="10"/>
  <c r="AE49" i="10"/>
  <c r="AF49" i="10"/>
  <c r="AI49" i="10"/>
  <c r="AJ49" i="10"/>
  <c r="AG55" i="9"/>
  <c r="AH55" i="9"/>
  <c r="AI39" i="15"/>
  <c r="AJ39" i="15"/>
  <c r="AI55" i="9"/>
  <c r="AJ55" i="9"/>
  <c r="AC49" i="17"/>
  <c r="AD49" i="17"/>
  <c r="AA40" i="10"/>
  <c r="AB40" i="10"/>
  <c r="AA48" i="10"/>
  <c r="AB48" i="10"/>
  <c r="AA43" i="10"/>
  <c r="AB43" i="10"/>
  <c r="AG33" i="16"/>
  <c r="AH33" i="16"/>
  <c r="AE27" i="17"/>
  <c r="AF27" i="17"/>
  <c r="AE25" i="10"/>
  <c r="AF25" i="10"/>
  <c r="AG28" i="6"/>
  <c r="AH28" i="6"/>
  <c r="AA31" i="6"/>
  <c r="AB31" i="6"/>
  <c r="AC33" i="17"/>
  <c r="AD33" i="17"/>
  <c r="AG61" i="10"/>
  <c r="AH61" i="10"/>
  <c r="AE40" i="14"/>
  <c r="AF40" i="14"/>
  <c r="AA52" i="14"/>
  <c r="AB52" i="14"/>
  <c r="AG28" i="16"/>
  <c r="AH28" i="16"/>
  <c r="AI63" i="15"/>
  <c r="AJ63" i="15"/>
  <c r="AA57" i="15"/>
  <c r="AB57" i="15"/>
  <c r="AG31" i="17"/>
  <c r="AH31" i="17"/>
  <c r="AC27" i="16"/>
  <c r="AD27" i="16"/>
  <c r="AC28" i="16"/>
  <c r="AD28" i="16"/>
  <c r="AI28" i="6"/>
  <c r="AJ28" i="6"/>
  <c r="AG47" i="14"/>
  <c r="AH47" i="14"/>
  <c r="AA63" i="6"/>
  <c r="AB63" i="6"/>
  <c r="AI52" i="14"/>
  <c r="AJ52" i="14"/>
  <c r="AG64" i="16"/>
  <c r="AH64" i="16"/>
  <c r="AE31" i="17"/>
  <c r="AF31" i="17"/>
  <c r="AE28" i="6"/>
  <c r="AF28" i="6"/>
  <c r="AC39" i="15"/>
  <c r="AD39" i="15"/>
  <c r="AG31" i="14"/>
  <c r="AH31" i="14"/>
  <c r="AC27" i="9"/>
  <c r="AD27" i="9"/>
  <c r="AI61" i="16"/>
  <c r="AJ61" i="16"/>
  <c r="AI37" i="16"/>
  <c r="AJ37" i="16"/>
  <c r="AG30" i="9"/>
  <c r="AH30" i="9"/>
  <c r="AA27" i="9"/>
  <c r="AB27" i="9"/>
  <c r="AA31" i="10"/>
  <c r="AB31" i="10"/>
  <c r="AG27" i="17"/>
  <c r="AH27" i="17"/>
  <c r="AC30" i="10"/>
  <c r="AD30" i="10"/>
  <c r="AI33" i="16"/>
  <c r="AJ33" i="16"/>
  <c r="AI51" i="16"/>
  <c r="AJ51" i="16"/>
  <c r="AG49" i="10"/>
  <c r="AH49" i="10"/>
  <c r="AA33" i="16"/>
  <c r="AB33" i="16"/>
  <c r="AE42" i="17"/>
  <c r="AF42" i="17"/>
  <c r="AG40" i="10"/>
  <c r="AH40" i="10"/>
  <c r="AI48" i="10"/>
  <c r="AJ48" i="10"/>
  <c r="AG51" i="16"/>
  <c r="AH51" i="16"/>
  <c r="AA32" i="17"/>
  <c r="AB32" i="17"/>
  <c r="AC31" i="6"/>
  <c r="AD31" i="6"/>
  <c r="AG33" i="17"/>
  <c r="AH33" i="17"/>
  <c r="AC61" i="10"/>
  <c r="AD61" i="10"/>
  <c r="AC51" i="9"/>
  <c r="AD51" i="9"/>
  <c r="AA64" i="6"/>
  <c r="AB64" i="6"/>
  <c r="AG63" i="15"/>
  <c r="AH63" i="15"/>
  <c r="AC64" i="6"/>
  <c r="AD64" i="6"/>
  <c r="AA27" i="6"/>
  <c r="AB27" i="6"/>
  <c r="AA47" i="14"/>
  <c r="AB47" i="14"/>
  <c r="AC63" i="6"/>
  <c r="AD63" i="6"/>
  <c r="AE64" i="6"/>
  <c r="AF64" i="6"/>
  <c r="AG25" i="17"/>
  <c r="AH25" i="17"/>
  <c r="AI31" i="17"/>
  <c r="AJ31" i="17"/>
  <c r="AC37" i="16"/>
  <c r="AD37" i="16"/>
  <c r="AC63" i="15"/>
  <c r="AD63" i="15"/>
  <c r="AC26" i="14"/>
  <c r="AD26" i="14"/>
  <c r="T6" i="10"/>
  <c r="AA12" i="5"/>
  <c r="AB12" i="5"/>
  <c r="AE12" i="5"/>
  <c r="AF12" i="5"/>
  <c r="AE15" i="5"/>
  <c r="AF15" i="5"/>
  <c r="AE16" i="8"/>
  <c r="AF16" i="8"/>
  <c r="AA62" i="5"/>
  <c r="AB62" i="5"/>
  <c r="AD64" i="4"/>
  <c r="AD56" i="4"/>
  <c r="AD52" i="4"/>
  <c r="AA31" i="5"/>
  <c r="AB31" i="5"/>
  <c r="AD62" i="4"/>
  <c r="AD58" i="4"/>
  <c r="AD54" i="4"/>
  <c r="AD50" i="4"/>
  <c r="AA23" i="5"/>
  <c r="AB23" i="5"/>
  <c r="AC16" i="8"/>
  <c r="AD16" i="8"/>
  <c r="AI16" i="8"/>
  <c r="AJ16" i="8"/>
  <c r="AE12" i="7"/>
  <c r="AF12" i="7"/>
  <c r="AI12" i="7"/>
  <c r="AJ12" i="7"/>
  <c r="AC15" i="8"/>
  <c r="AD15" i="8"/>
  <c r="AA13" i="5"/>
  <c r="AB13" i="5"/>
  <c r="AI13" i="5"/>
  <c r="AJ13" i="5"/>
  <c r="AG13" i="5"/>
  <c r="AH13" i="5"/>
  <c r="AC13" i="5"/>
  <c r="AD13" i="5"/>
  <c r="AI15" i="8"/>
  <c r="AJ15" i="8"/>
  <c r="AG12" i="7"/>
  <c r="AH12" i="7"/>
  <c r="AA12" i="7"/>
  <c r="AB12" i="7"/>
  <c r="AG16" i="8"/>
  <c r="AH16" i="8"/>
  <c r="AG32" i="17"/>
  <c r="AH32" i="17"/>
  <c r="AC59" i="8"/>
  <c r="AD59" i="8"/>
  <c r="AE47" i="7"/>
  <c r="AF47" i="7"/>
  <c r="AE43" i="8"/>
  <c r="AF43" i="8"/>
  <c r="AE40" i="8"/>
  <c r="AF40" i="8"/>
  <c r="AA60" i="5"/>
  <c r="AB60" i="5"/>
  <c r="AC60" i="5"/>
  <c r="AD60" i="5"/>
  <c r="AA46" i="5"/>
  <c r="AB46" i="5"/>
  <c r="AC46" i="5"/>
  <c r="AD46" i="5"/>
  <c r="AA42" i="5"/>
  <c r="AB42" i="5"/>
  <c r="AC42" i="5"/>
  <c r="AD42" i="5"/>
  <c r="AA38" i="5"/>
  <c r="AB38" i="5"/>
  <c r="AC38" i="5"/>
  <c r="AD38" i="5"/>
  <c r="AA34" i="5"/>
  <c r="AB34" i="5"/>
  <c r="AC34" i="5"/>
  <c r="AD34" i="5"/>
  <c r="AB14" i="4"/>
  <c r="AD14" i="4"/>
  <c r="AC58" i="5"/>
  <c r="AD58" i="5"/>
  <c r="AA58" i="5"/>
  <c r="AB58" i="5"/>
  <c r="AA22" i="5"/>
  <c r="AB22" i="5"/>
  <c r="AC22" i="5"/>
  <c r="AD22" i="5"/>
  <c r="AA21" i="5"/>
  <c r="AB21" i="5"/>
  <c r="AA19" i="5"/>
  <c r="AB19" i="5"/>
  <c r="AE30" i="8"/>
  <c r="AF30" i="8"/>
  <c r="AC32" i="5"/>
  <c r="AD32" i="5"/>
  <c r="AC14" i="5"/>
  <c r="AD14" i="5"/>
  <c r="AA16" i="5"/>
  <c r="AB16" i="5"/>
  <c r="AE16" i="5"/>
  <c r="AF16" i="5"/>
  <c r="AA17" i="8"/>
  <c r="AB17" i="8"/>
  <c r="AG17" i="8"/>
  <c r="AH17" i="8"/>
  <c r="AC17" i="8"/>
  <c r="AD17" i="8"/>
  <c r="AI17" i="8"/>
  <c r="AJ17" i="8"/>
  <c r="AE17" i="8"/>
  <c r="AF17" i="8"/>
  <c r="AG18" i="8"/>
  <c r="AH18" i="8"/>
  <c r="AC18" i="8"/>
  <c r="AD18" i="8"/>
  <c r="AA18" i="8"/>
  <c r="AB18" i="8"/>
  <c r="AI18" i="8"/>
  <c r="AJ18" i="8"/>
  <c r="AE18" i="8"/>
  <c r="AF18" i="8"/>
  <c r="AE15" i="7"/>
  <c r="AF15" i="7"/>
  <c r="AC16" i="7"/>
  <c r="AD16" i="7"/>
  <c r="AG16" i="7"/>
  <c r="AH16" i="7"/>
  <c r="AE16" i="7"/>
  <c r="AF16" i="7"/>
  <c r="AG14" i="7"/>
  <c r="AH14" i="7"/>
  <c r="AA18" i="7"/>
  <c r="AB18" i="7"/>
  <c r="AC18" i="7"/>
  <c r="AD18" i="7"/>
  <c r="AE18" i="7"/>
  <c r="AF18" i="7"/>
  <c r="AG18" i="7"/>
  <c r="AH18" i="7"/>
  <c r="AI18" i="7"/>
  <c r="AJ18" i="7"/>
  <c r="AA18" i="5"/>
  <c r="AB18" i="5"/>
  <c r="AG18" i="5"/>
  <c r="AH18" i="5"/>
  <c r="AE18" i="5"/>
  <c r="AF18" i="5"/>
  <c r="AI18" i="5"/>
  <c r="AJ18" i="5"/>
  <c r="AE14" i="8"/>
  <c r="AF14" i="8"/>
  <c r="AC14" i="8"/>
  <c r="AD14" i="8"/>
  <c r="AA14" i="8"/>
  <c r="AB14" i="8"/>
  <c r="AI14" i="8"/>
  <c r="AJ14" i="8"/>
  <c r="AG14" i="8"/>
  <c r="AH14" i="8"/>
  <c r="AE13" i="8"/>
  <c r="AF13" i="8"/>
  <c r="AI13" i="8"/>
  <c r="AJ13" i="8"/>
  <c r="AA13" i="8"/>
  <c r="AB13" i="8"/>
  <c r="AC13" i="8"/>
  <c r="AD13" i="8"/>
  <c r="AG13" i="8"/>
  <c r="AH13" i="8"/>
  <c r="AC13" i="7"/>
  <c r="AD13" i="7"/>
  <c r="AI13" i="7"/>
  <c r="AJ13" i="7"/>
  <c r="AA13" i="7"/>
  <c r="AB13" i="7"/>
  <c r="AG13" i="7"/>
  <c r="AH13" i="7"/>
  <c r="AE13" i="7"/>
  <c r="AF13" i="7"/>
  <c r="AG15" i="14"/>
  <c r="AH15" i="14"/>
  <c r="AA15" i="14"/>
  <c r="AB15" i="14"/>
  <c r="AI14" i="17"/>
  <c r="AJ14" i="17"/>
  <c r="AC14" i="17"/>
  <c r="AD14" i="17"/>
  <c r="AE17" i="9"/>
  <c r="AF17" i="9"/>
  <c r="AA17" i="9"/>
  <c r="AB17" i="9"/>
  <c r="AG17" i="9"/>
  <c r="AH17" i="9"/>
  <c r="AA13" i="10"/>
  <c r="AB13" i="10"/>
  <c r="AC13" i="10"/>
  <c r="AD13" i="10"/>
  <c r="AG12" i="14"/>
  <c r="AH12" i="14"/>
  <c r="AA12" i="14"/>
  <c r="AB12" i="14"/>
  <c r="AE12" i="14"/>
  <c r="AF12" i="14"/>
  <c r="AG13" i="14"/>
  <c r="AH13" i="14"/>
  <c r="AC13" i="14"/>
  <c r="AD13" i="14"/>
  <c r="AA13" i="16"/>
  <c r="AB13" i="16"/>
  <c r="AG13" i="16"/>
  <c r="AH13" i="16"/>
  <c r="AC13" i="16"/>
  <c r="AD13" i="16"/>
  <c r="AC19" i="14"/>
  <c r="AD19" i="14"/>
  <c r="AE19" i="14"/>
  <c r="AF19" i="14"/>
  <c r="AI20" i="14"/>
  <c r="AJ20" i="14"/>
  <c r="AE20" i="14"/>
  <c r="AF20" i="14"/>
  <c r="AC21" i="14"/>
  <c r="AD21" i="14"/>
  <c r="AI21" i="14"/>
  <c r="AJ21" i="14"/>
  <c r="AA21" i="14"/>
  <c r="AB21" i="14"/>
  <c r="AC18" i="14"/>
  <c r="AD18" i="14"/>
  <c r="AC19" i="15"/>
  <c r="AD19" i="15"/>
  <c r="AA21" i="15"/>
  <c r="AB21" i="15"/>
  <c r="AI21" i="15"/>
  <c r="AJ21" i="15"/>
  <c r="AE22" i="6"/>
  <c r="AF22" i="6"/>
  <c r="AA20" i="10"/>
  <c r="AB20" i="10"/>
  <c r="AE20" i="10"/>
  <c r="AF20" i="10"/>
  <c r="AA23" i="15"/>
  <c r="AB23" i="15"/>
  <c r="AC18" i="15"/>
  <c r="AD18" i="15"/>
  <c r="AI18" i="15"/>
  <c r="AJ18" i="15"/>
  <c r="AG19" i="15"/>
  <c r="AH19" i="15"/>
  <c r="AI15" i="14"/>
  <c r="AJ15" i="14"/>
  <c r="AC15" i="14"/>
  <c r="AD15" i="14"/>
  <c r="AG14" i="17"/>
  <c r="AH14" i="17"/>
  <c r="AE14" i="17"/>
  <c r="AF14" i="17"/>
  <c r="AI17" i="9"/>
  <c r="AJ17" i="9"/>
  <c r="AG13" i="10"/>
  <c r="AH13" i="10"/>
  <c r="AI13" i="10"/>
  <c r="AJ13" i="10"/>
  <c r="AC12" i="14"/>
  <c r="AD12" i="14"/>
  <c r="AI13" i="14"/>
  <c r="AJ13" i="14"/>
  <c r="AE13" i="14"/>
  <c r="AF13" i="14"/>
  <c r="AI13" i="16"/>
  <c r="AJ13" i="16"/>
  <c r="AA19" i="14"/>
  <c r="AB19" i="14"/>
  <c r="AG19" i="14"/>
  <c r="AH19" i="14"/>
  <c r="AC20" i="14"/>
  <c r="AD20" i="14"/>
  <c r="AA20" i="14"/>
  <c r="AB20" i="14"/>
  <c r="AG21" i="14"/>
  <c r="AH21" i="14"/>
  <c r="AA18" i="14"/>
  <c r="AB18" i="14"/>
  <c r="AE19" i="15"/>
  <c r="AF19" i="15"/>
  <c r="AE21" i="15"/>
  <c r="AF21" i="15"/>
  <c r="AC21" i="15"/>
  <c r="AD21" i="15"/>
  <c r="AI22" i="6"/>
  <c r="AJ22" i="6"/>
  <c r="AI20" i="10"/>
  <c r="AJ20" i="10"/>
  <c r="AG18" i="15"/>
  <c r="AH18" i="15"/>
  <c r="AE18" i="14"/>
  <c r="AF18" i="14"/>
  <c r="K63" i="9"/>
  <c r="K59" i="9"/>
  <c r="K55" i="9"/>
  <c r="K51" i="9"/>
  <c r="K47" i="9"/>
  <c r="K43" i="9"/>
  <c r="K39" i="9"/>
  <c r="K35" i="9"/>
  <c r="K31" i="9"/>
  <c r="K27" i="9"/>
  <c r="K23" i="9"/>
  <c r="K19" i="9"/>
  <c r="K15" i="9"/>
  <c r="K63" i="10"/>
  <c r="K59" i="10"/>
  <c r="K55" i="10"/>
  <c r="K51" i="10"/>
  <c r="K47" i="10"/>
  <c r="K43" i="10"/>
  <c r="K39" i="10"/>
  <c r="K35" i="10"/>
  <c r="K31" i="10"/>
  <c r="K27" i="10"/>
  <c r="K23" i="10"/>
  <c r="K19" i="10"/>
  <c r="K15" i="10"/>
  <c r="K62" i="14"/>
  <c r="K58" i="14"/>
  <c r="K54" i="14"/>
  <c r="K50" i="14"/>
  <c r="K46" i="14"/>
  <c r="K42" i="14"/>
  <c r="K38" i="14"/>
  <c r="K34" i="14"/>
  <c r="K30" i="14"/>
  <c r="K26" i="14"/>
  <c r="K22" i="14"/>
  <c r="K18" i="14"/>
  <c r="K62" i="15"/>
  <c r="K58" i="15"/>
  <c r="K54" i="15"/>
  <c r="K50" i="15"/>
  <c r="K46" i="15"/>
  <c r="K42" i="15"/>
  <c r="K38" i="15"/>
  <c r="K34" i="15"/>
  <c r="K30" i="15"/>
  <c r="K26" i="15"/>
  <c r="K22" i="15"/>
  <c r="K18" i="15"/>
  <c r="K62" i="16"/>
  <c r="K58" i="16"/>
  <c r="K54" i="16"/>
  <c r="K50" i="16"/>
  <c r="K46" i="16"/>
  <c r="K42" i="16"/>
  <c r="K38" i="16"/>
  <c r="K34" i="16"/>
  <c r="K30" i="16"/>
  <c r="K26" i="16"/>
  <c r="K22" i="16"/>
  <c r="K18" i="16"/>
  <c r="K63" i="17"/>
  <c r="K59" i="17"/>
  <c r="K55" i="17"/>
  <c r="K51" i="17"/>
  <c r="K47" i="17"/>
  <c r="K43" i="17"/>
  <c r="K39" i="17"/>
  <c r="K35" i="17"/>
  <c r="K31" i="17"/>
  <c r="K27" i="17"/>
  <c r="K23" i="17"/>
  <c r="K19" i="17"/>
  <c r="K15" i="17"/>
  <c r="K63" i="3"/>
  <c r="K59" i="3"/>
  <c r="K62" i="9"/>
  <c r="K58" i="9"/>
  <c r="K54" i="9"/>
  <c r="K50" i="9"/>
  <c r="K46" i="9"/>
  <c r="K42" i="9"/>
  <c r="K38" i="9"/>
  <c r="K34" i="9"/>
  <c r="K30" i="9"/>
  <c r="K26" i="9"/>
  <c r="K22" i="9"/>
  <c r="K18" i="9"/>
  <c r="K62" i="10"/>
  <c r="K58" i="10"/>
  <c r="K54" i="10"/>
  <c r="K50" i="10"/>
  <c r="K46" i="10"/>
  <c r="K42" i="10"/>
  <c r="K38" i="10"/>
  <c r="K34" i="10"/>
  <c r="K30" i="10"/>
  <c r="K26" i="10"/>
  <c r="K22" i="10"/>
  <c r="K18" i="10"/>
  <c r="K61" i="14"/>
  <c r="K57" i="14"/>
  <c r="K53" i="14"/>
  <c r="K49" i="14"/>
  <c r="K45" i="14"/>
  <c r="K41" i="14"/>
  <c r="K37" i="14"/>
  <c r="K33" i="14"/>
  <c r="K29" i="14"/>
  <c r="K25" i="14"/>
  <c r="K21" i="14"/>
  <c r="K17" i="14"/>
  <c r="K61" i="15"/>
  <c r="K57" i="15"/>
  <c r="K53" i="15"/>
  <c r="K49" i="15"/>
  <c r="K45" i="15"/>
  <c r="K41" i="15"/>
  <c r="K37" i="15"/>
  <c r="K33" i="15"/>
  <c r="K29" i="15"/>
  <c r="K25" i="15"/>
  <c r="K21" i="15"/>
  <c r="K17" i="15"/>
  <c r="K61" i="16"/>
  <c r="K57" i="16"/>
  <c r="K53" i="16"/>
  <c r="K49" i="16"/>
  <c r="K45" i="16"/>
  <c r="K41" i="16"/>
  <c r="K37" i="16"/>
  <c r="K33" i="16"/>
  <c r="K29" i="16"/>
  <c r="K25" i="16"/>
  <c r="K21" i="16"/>
  <c r="K17" i="16"/>
  <c r="K62" i="17"/>
  <c r="K58" i="17"/>
  <c r="K54" i="17"/>
  <c r="K50" i="17"/>
  <c r="K46" i="17"/>
  <c r="K42" i="17"/>
  <c r="K38" i="17"/>
  <c r="K34" i="17"/>
  <c r="K30" i="17"/>
  <c r="K26" i="17"/>
  <c r="K22" i="17"/>
  <c r="K18" i="17"/>
  <c r="K61" i="9"/>
  <c r="K57" i="9"/>
  <c r="K53" i="9"/>
  <c r="K49" i="9"/>
  <c r="K45" i="9"/>
  <c r="K41" i="9"/>
  <c r="K37" i="9"/>
  <c r="K33" i="9"/>
  <c r="K29" i="9"/>
  <c r="K25" i="9"/>
  <c r="K21" i="9"/>
  <c r="K17" i="9"/>
  <c r="K61" i="10"/>
  <c r="K57" i="10"/>
  <c r="K53" i="10"/>
  <c r="K49" i="10"/>
  <c r="K45" i="10"/>
  <c r="K41" i="10"/>
  <c r="K37" i="10"/>
  <c r="K33" i="10"/>
  <c r="K29" i="10"/>
  <c r="K25" i="10"/>
  <c r="K21" i="10"/>
  <c r="K17" i="10"/>
  <c r="K64" i="14"/>
  <c r="K60" i="14"/>
  <c r="K56" i="14"/>
  <c r="K52" i="14"/>
  <c r="K48" i="14"/>
  <c r="K44" i="14"/>
  <c r="K40" i="14"/>
  <c r="K36" i="14"/>
  <c r="K32" i="14"/>
  <c r="K28" i="14"/>
  <c r="K24" i="14"/>
  <c r="K20" i="14"/>
  <c r="K16" i="14"/>
  <c r="K64" i="15"/>
  <c r="K60" i="15"/>
  <c r="K56" i="15"/>
  <c r="K52" i="15"/>
  <c r="K48" i="15"/>
  <c r="K44" i="15"/>
  <c r="K40" i="15"/>
  <c r="K36" i="15"/>
  <c r="K32" i="15"/>
  <c r="K28" i="15"/>
  <c r="K24" i="15"/>
  <c r="K20" i="15"/>
  <c r="K16" i="15"/>
  <c r="K64" i="16"/>
  <c r="K60" i="16"/>
  <c r="K56" i="16"/>
  <c r="K52" i="16"/>
  <c r="K48" i="16"/>
  <c r="K44" i="16"/>
  <c r="K40" i="16"/>
  <c r="K36" i="16"/>
  <c r="K32" i="16"/>
  <c r="K28" i="16"/>
  <c r="K24" i="16"/>
  <c r="K20" i="16"/>
  <c r="K16" i="16"/>
  <c r="K61" i="17"/>
  <c r="K57" i="17"/>
  <c r="K53" i="17"/>
  <c r="K49" i="17"/>
  <c r="K45" i="17"/>
  <c r="K41" i="17"/>
  <c r="K37" i="17"/>
  <c r="K33" i="17"/>
  <c r="K29" i="17"/>
  <c r="K25" i="17"/>
  <c r="K21" i="17"/>
  <c r="K17" i="17"/>
  <c r="AC48" i="5"/>
  <c r="AD48" i="5"/>
  <c r="AC37" i="5"/>
  <c r="AD37" i="5"/>
  <c r="K61" i="3"/>
  <c r="K57" i="3"/>
  <c r="K53" i="3"/>
  <c r="K49" i="3"/>
  <c r="K45" i="3"/>
  <c r="K41" i="3"/>
  <c r="K37" i="3"/>
  <c r="K33" i="3"/>
  <c r="K29" i="3"/>
  <c r="K25" i="3"/>
  <c r="K21" i="3"/>
  <c r="K17" i="3"/>
  <c r="K64" i="9"/>
  <c r="K60" i="9"/>
  <c r="K56" i="9"/>
  <c r="K52" i="9"/>
  <c r="K48" i="9"/>
  <c r="K44" i="9"/>
  <c r="K40" i="9"/>
  <c r="K36" i="9"/>
  <c r="K32" i="9"/>
  <c r="K28" i="9"/>
  <c r="K24" i="9"/>
  <c r="K20" i="9"/>
  <c r="K16" i="9"/>
  <c r="K64" i="10"/>
  <c r="K60" i="10"/>
  <c r="K56" i="10"/>
  <c r="K52" i="10"/>
  <c r="K48" i="10"/>
  <c r="K44" i="10"/>
  <c r="K40" i="10"/>
  <c r="K36" i="10"/>
  <c r="K32" i="10"/>
  <c r="K28" i="10"/>
  <c r="K24" i="10"/>
  <c r="K20" i="10"/>
  <c r="K16" i="10"/>
  <c r="K63" i="14"/>
  <c r="K59" i="14"/>
  <c r="K55" i="14"/>
  <c r="K51" i="14"/>
  <c r="K47" i="14"/>
  <c r="K43" i="14"/>
  <c r="K39" i="14"/>
  <c r="K35" i="14"/>
  <c r="K31" i="14"/>
  <c r="K27" i="14"/>
  <c r="K23" i="14"/>
  <c r="K19" i="14"/>
  <c r="K15" i="14"/>
  <c r="K63" i="15"/>
  <c r="K59" i="15"/>
  <c r="K55" i="15"/>
  <c r="K51" i="15"/>
  <c r="K47" i="15"/>
  <c r="K43" i="15"/>
  <c r="K39" i="15"/>
  <c r="K35" i="15"/>
  <c r="K31" i="15"/>
  <c r="K27" i="15"/>
  <c r="K23" i="15"/>
  <c r="K19" i="15"/>
  <c r="K15" i="15"/>
  <c r="K63" i="16"/>
  <c r="K59" i="16"/>
  <c r="K55" i="16"/>
  <c r="K51" i="16"/>
  <c r="K47" i="16"/>
  <c r="K43" i="16"/>
  <c r="K39" i="16"/>
  <c r="K35" i="16"/>
  <c r="K31" i="16"/>
  <c r="K27" i="16"/>
  <c r="K23" i="16"/>
  <c r="K19" i="16"/>
  <c r="K15" i="16"/>
  <c r="K64" i="17"/>
  <c r="K60" i="17"/>
  <c r="K56" i="17"/>
  <c r="K52" i="17"/>
  <c r="K48" i="17"/>
  <c r="K44" i="17"/>
  <c r="K40" i="17"/>
  <c r="K36" i="17"/>
  <c r="K32" i="17"/>
  <c r="K28" i="17"/>
  <c r="K24" i="17"/>
  <c r="K20" i="17"/>
  <c r="K16" i="17"/>
  <c r="AC41" i="5"/>
  <c r="AD41" i="5"/>
  <c r="AA27" i="5"/>
  <c r="AB27" i="5"/>
  <c r="K62" i="3"/>
  <c r="K58" i="3"/>
  <c r="K54" i="3"/>
  <c r="K50" i="3"/>
  <c r="K46" i="3"/>
  <c r="K42" i="3"/>
  <c r="K38" i="3"/>
  <c r="K34" i="3"/>
  <c r="K30" i="3"/>
  <c r="K26" i="3"/>
  <c r="K22" i="3"/>
  <c r="K18" i="3"/>
  <c r="K64" i="3"/>
  <c r="K60" i="3"/>
  <c r="K56" i="3"/>
  <c r="K52" i="3"/>
  <c r="K48" i="3"/>
  <c r="K44" i="3"/>
  <c r="K40" i="3"/>
  <c r="K36" i="3"/>
  <c r="K32" i="3"/>
  <c r="K28" i="3"/>
  <c r="K24" i="3"/>
  <c r="K20" i="3"/>
  <c r="K16" i="3"/>
  <c r="K55" i="3"/>
  <c r="K51" i="3"/>
  <c r="K47" i="3"/>
  <c r="K43" i="3"/>
  <c r="K39" i="3"/>
  <c r="K35" i="3"/>
  <c r="K31" i="3"/>
  <c r="K27" i="3"/>
  <c r="K23" i="3"/>
  <c r="K19" i="3"/>
  <c r="K15" i="3"/>
  <c r="AD12" i="4"/>
  <c r="K14" i="16"/>
  <c r="K13" i="17"/>
  <c r="K12" i="9"/>
  <c r="K12" i="3"/>
  <c r="K13" i="15"/>
  <c r="K13" i="14"/>
  <c r="K14" i="9"/>
  <c r="K13" i="9"/>
  <c r="AE10" i="5"/>
  <c r="AF10" i="5"/>
  <c r="AE9" i="7"/>
  <c r="AF9" i="7"/>
  <c r="AB9" i="7"/>
  <c r="AG9" i="7"/>
  <c r="AH9" i="7"/>
  <c r="AI9" i="7"/>
  <c r="AJ9" i="7"/>
  <c r="B128" i="19"/>
  <c r="B53" i="20"/>
  <c r="B228" i="20"/>
  <c r="B153" i="19"/>
  <c r="B253" i="19"/>
  <c r="B278" i="19"/>
  <c r="B328" i="19"/>
  <c r="B353" i="19"/>
  <c r="B78" i="20"/>
  <c r="AI14" i="7"/>
  <c r="AJ14" i="7"/>
  <c r="AC14" i="7"/>
  <c r="AD14" i="7"/>
  <c r="AG14" i="5"/>
  <c r="AH14" i="5"/>
  <c r="AA14" i="5"/>
  <c r="AB14" i="5"/>
  <c r="AE14" i="5"/>
  <c r="AF14" i="5"/>
  <c r="AC16" i="5"/>
  <c r="AD16" i="5"/>
  <c r="AG16" i="5"/>
  <c r="AH16" i="5"/>
  <c r="AI16" i="5"/>
  <c r="AJ16" i="5"/>
  <c r="AI16" i="7"/>
  <c r="AJ16" i="7"/>
  <c r="AA16" i="7"/>
  <c r="AB16" i="7"/>
  <c r="H7" i="15"/>
  <c r="I7" i="15"/>
  <c r="AI15" i="5"/>
  <c r="AJ15" i="5"/>
  <c r="AC15" i="5"/>
  <c r="AD15" i="5"/>
  <c r="AA15" i="5"/>
  <c r="AB15" i="5"/>
  <c r="AI13" i="9"/>
  <c r="AJ13" i="9"/>
  <c r="AE13" i="9"/>
  <c r="AF13" i="9"/>
  <c r="AC13" i="9"/>
  <c r="AD13" i="9"/>
  <c r="AI14" i="5"/>
  <c r="AJ14" i="5"/>
  <c r="AA14" i="7"/>
  <c r="AB14" i="7"/>
  <c r="AA12" i="8"/>
  <c r="AB12" i="8"/>
  <c r="AI17" i="7"/>
  <c r="AJ17" i="7"/>
  <c r="AI19" i="15"/>
  <c r="AJ19" i="15"/>
  <c r="AC12" i="8"/>
  <c r="AD12" i="8"/>
  <c r="AG12" i="8"/>
  <c r="AH12" i="8"/>
  <c r="AC17" i="7"/>
  <c r="AD17" i="7"/>
  <c r="H8" i="16"/>
  <c r="I8" i="16"/>
  <c r="H8" i="14"/>
  <c r="I8" i="14"/>
  <c r="AI8" i="14"/>
  <c r="AJ8" i="14"/>
  <c r="H8" i="7"/>
  <c r="I8" i="7"/>
  <c r="H7" i="7"/>
  <c r="I7" i="7"/>
  <c r="AE7" i="7"/>
  <c r="AF7" i="7"/>
  <c r="H5" i="6"/>
  <c r="I5" i="6"/>
  <c r="H6" i="6"/>
  <c r="I6" i="6"/>
  <c r="H5" i="3"/>
  <c r="I5" i="3"/>
  <c r="H7" i="3"/>
  <c r="I7" i="3"/>
  <c r="H7" i="4"/>
  <c r="I7" i="4"/>
  <c r="H5" i="14"/>
  <c r="I5" i="14"/>
  <c r="H6" i="14"/>
  <c r="I6" i="14"/>
  <c r="H6" i="7"/>
  <c r="I6" i="7"/>
  <c r="H5" i="16"/>
  <c r="I5" i="16"/>
  <c r="H6" i="9"/>
  <c r="I6" i="9"/>
  <c r="H5" i="9"/>
  <c r="I5" i="9"/>
  <c r="H6" i="5"/>
  <c r="I6" i="5"/>
  <c r="AA6" i="5"/>
  <c r="H5" i="5"/>
  <c r="I5" i="5"/>
  <c r="H6" i="3"/>
  <c r="I6" i="3"/>
  <c r="G24" i="21"/>
  <c r="U24" i="21"/>
  <c r="G25" i="21"/>
  <c r="U25" i="21"/>
  <c r="G41" i="21"/>
  <c r="U41" i="21"/>
  <c r="G47" i="21"/>
  <c r="U47" i="21"/>
  <c r="G57" i="21"/>
  <c r="U57" i="21"/>
  <c r="G65" i="21"/>
  <c r="U65" i="21"/>
  <c r="AE5" i="3"/>
  <c r="AF5" i="3"/>
  <c r="L16" i="19"/>
  <c r="L216" i="19"/>
  <c r="L366" i="20"/>
  <c r="L66" i="20"/>
  <c r="L41" i="19"/>
  <c r="L91" i="19"/>
  <c r="L141" i="19"/>
  <c r="L191" i="19"/>
  <c r="AI5" i="14"/>
  <c r="AJ5" i="14"/>
  <c r="AG19" i="9"/>
  <c r="AH19" i="9"/>
  <c r="K12" i="10"/>
  <c r="K14" i="15"/>
  <c r="K12" i="14"/>
  <c r="AG8" i="7"/>
  <c r="AH8" i="7"/>
  <c r="AB8" i="7"/>
  <c r="AE8" i="7"/>
  <c r="AF8" i="7"/>
  <c r="AI8" i="7"/>
  <c r="AJ8" i="7"/>
  <c r="AC8" i="14"/>
  <c r="AD8" i="14"/>
  <c r="AC8" i="16"/>
  <c r="AD8" i="16"/>
  <c r="AG8" i="16"/>
  <c r="AH8" i="16"/>
  <c r="AE8" i="16"/>
  <c r="AF8" i="16"/>
  <c r="AC7" i="3"/>
  <c r="AD7" i="3"/>
  <c r="AG6" i="3"/>
  <c r="AH6" i="3"/>
  <c r="AE5" i="7"/>
  <c r="AF5" i="7"/>
  <c r="AE6" i="7"/>
  <c r="AF6" i="7"/>
  <c r="AG6" i="7"/>
  <c r="AH6" i="7"/>
  <c r="AI6" i="7"/>
  <c r="AJ6" i="7"/>
  <c r="AC6" i="7"/>
  <c r="AD6" i="7"/>
  <c r="AG5" i="14"/>
  <c r="AH5" i="14"/>
  <c r="AE5" i="5"/>
  <c r="AF5" i="5"/>
  <c r="AI5" i="5"/>
  <c r="AJ5" i="5"/>
  <c r="AG5" i="5"/>
  <c r="AH5" i="5"/>
  <c r="AG6" i="5"/>
  <c r="AH6" i="5"/>
  <c r="AE6" i="5"/>
  <c r="AF6" i="5"/>
  <c r="AC6" i="5"/>
  <c r="AD6" i="5"/>
  <c r="AI6" i="5"/>
  <c r="AJ6" i="5"/>
  <c r="AK54" i="8"/>
  <c r="X54" i="8"/>
  <c r="AK14" i="8"/>
  <c r="X14" i="8"/>
  <c r="AK24" i="8"/>
  <c r="X24" i="8"/>
  <c r="AK22" i="8"/>
  <c r="X22" i="8"/>
  <c r="AK57" i="8"/>
  <c r="X57" i="8"/>
  <c r="AK20" i="8"/>
  <c r="X20" i="8"/>
  <c r="AK63" i="8"/>
  <c r="X63" i="8"/>
  <c r="AK51" i="8"/>
  <c r="X51" i="8"/>
  <c r="AK13" i="8"/>
  <c r="X13" i="8"/>
  <c r="AK17" i="8"/>
  <c r="X17" i="8"/>
  <c r="AK27" i="8"/>
  <c r="X27" i="8"/>
  <c r="AK31" i="8"/>
  <c r="X31" i="8"/>
  <c r="AK33" i="8"/>
  <c r="X33" i="8"/>
  <c r="AK26" i="8"/>
  <c r="X26" i="8"/>
  <c r="AK18" i="8"/>
  <c r="X18" i="8"/>
  <c r="AK50" i="8"/>
  <c r="X50" i="8"/>
  <c r="AK42" i="8"/>
  <c r="X42" i="8"/>
  <c r="AK45" i="8"/>
  <c r="X45" i="8"/>
  <c r="AK29" i="8"/>
  <c r="X29" i="8"/>
  <c r="AK21" i="8"/>
  <c r="X21" i="8"/>
  <c r="AK36" i="8"/>
  <c r="X36" i="8"/>
  <c r="AK16" i="8"/>
  <c r="X16" i="8"/>
  <c r="AK15" i="8"/>
  <c r="X15" i="8"/>
  <c r="AK48" i="8"/>
  <c r="X48" i="8"/>
  <c r="AK32" i="8"/>
  <c r="X32" i="8"/>
  <c r="AK38" i="8"/>
  <c r="X38" i="8"/>
  <c r="AK40" i="8"/>
  <c r="X40" i="8"/>
  <c r="AK12" i="8"/>
  <c r="X12" i="8"/>
  <c r="AK58" i="8"/>
  <c r="X58" i="8"/>
  <c r="AK56" i="8"/>
  <c r="X56" i="8"/>
  <c r="AK30" i="8"/>
  <c r="X30" i="8"/>
  <c r="AK55" i="8"/>
  <c r="X55" i="8"/>
  <c r="AK23" i="8"/>
  <c r="X23" i="8"/>
  <c r="AK25" i="8"/>
  <c r="X25" i="8"/>
  <c r="AK39" i="8"/>
  <c r="X39" i="8"/>
  <c r="AK41" i="8"/>
  <c r="X41" i="8"/>
  <c r="AK19" i="8"/>
  <c r="X19" i="8"/>
  <c r="AK47" i="8"/>
  <c r="X47" i="8"/>
  <c r="AK60" i="8"/>
  <c r="X60" i="8"/>
  <c r="AK28" i="8"/>
  <c r="X28" i="8"/>
  <c r="AK37" i="8"/>
  <c r="X37" i="8"/>
  <c r="AK34" i="8"/>
  <c r="X34" i="8"/>
  <c r="AK64" i="8"/>
  <c r="X64" i="8"/>
  <c r="AK46" i="8"/>
  <c r="X46" i="8"/>
  <c r="AK43" i="8"/>
  <c r="X43" i="8"/>
  <c r="AK52" i="8"/>
  <c r="X52" i="8"/>
  <c r="AK49" i="8"/>
  <c r="X49" i="8"/>
  <c r="AK62" i="8"/>
  <c r="X62" i="8"/>
  <c r="AK44" i="8"/>
  <c r="X44" i="8"/>
  <c r="AK59" i="8"/>
  <c r="X59" i="8"/>
  <c r="AK35" i="8"/>
  <c r="X35" i="8"/>
  <c r="AK53" i="8"/>
  <c r="X53" i="8"/>
  <c r="AK61" i="8"/>
  <c r="X61" i="8"/>
  <c r="T14" i="17"/>
  <c r="Z39" i="17"/>
  <c r="T38" i="17"/>
  <c r="Z5" i="17"/>
  <c r="Z53" i="17"/>
  <c r="Z11" i="17"/>
  <c r="T57" i="17"/>
  <c r="Z24" i="17"/>
  <c r="T52" i="17"/>
  <c r="Z62" i="17"/>
  <c r="T39" i="17"/>
  <c r="Z15" i="16"/>
  <c r="Z13" i="16"/>
  <c r="Z34" i="16"/>
  <c r="T17" i="16"/>
  <c r="T41" i="14"/>
  <c r="T58" i="14"/>
  <c r="T38" i="14"/>
  <c r="T48" i="14"/>
  <c r="T7" i="14"/>
  <c r="T50" i="14"/>
  <c r="T60" i="14"/>
  <c r="Z49" i="14"/>
  <c r="T25" i="14"/>
  <c r="T10" i="14"/>
  <c r="T22" i="14"/>
  <c r="Z10" i="14"/>
  <c r="T9" i="14"/>
  <c r="Z34" i="14"/>
  <c r="T26" i="14"/>
  <c r="Z16" i="14"/>
  <c r="T46" i="14"/>
  <c r="Z47" i="14"/>
  <c r="Z26" i="14"/>
  <c r="T64" i="14"/>
  <c r="Z59" i="14"/>
  <c r="Z45" i="10"/>
  <c r="Z55" i="10"/>
  <c r="T59" i="10"/>
  <c r="T52" i="10"/>
  <c r="T47" i="10"/>
  <c r="T20" i="10"/>
  <c r="Z15" i="10"/>
  <c r="Z29" i="10"/>
  <c r="T26" i="10"/>
  <c r="T5" i="10"/>
  <c r="T14" i="10"/>
  <c r="Z32" i="10"/>
  <c r="T23" i="10"/>
  <c r="Z58" i="10"/>
  <c r="Z52" i="10"/>
  <c r="T56" i="10"/>
  <c r="Z18" i="10"/>
  <c r="Z59" i="10"/>
  <c r="T38" i="10"/>
  <c r="T35" i="10"/>
  <c r="T63" i="10"/>
  <c r="T58" i="10"/>
  <c r="T55" i="10"/>
  <c r="T44" i="10"/>
  <c r="Z42" i="10"/>
  <c r="Z40" i="10"/>
  <c r="Z34" i="10"/>
  <c r="Z26" i="10"/>
  <c r="Z23" i="10"/>
  <c r="Z19" i="10"/>
  <c r="Z11" i="10"/>
  <c r="Z7" i="10"/>
  <c r="T24" i="10"/>
  <c r="Z62" i="10"/>
  <c r="T47" i="8"/>
  <c r="T5" i="8"/>
  <c r="T58" i="8"/>
  <c r="T42" i="8"/>
  <c r="T26" i="8"/>
  <c r="T49" i="8"/>
  <c r="T33" i="8"/>
  <c r="T17" i="8"/>
  <c r="T16" i="8"/>
  <c r="T48" i="8"/>
  <c r="T60" i="8"/>
  <c r="T12" i="8"/>
  <c r="T7" i="8"/>
  <c r="T54" i="8"/>
  <c r="T38" i="8"/>
  <c r="T22" i="8"/>
  <c r="T61" i="8"/>
  <c r="T45" i="8"/>
  <c r="T29" i="8"/>
  <c r="T13" i="8"/>
  <c r="T18" i="8"/>
  <c r="T24" i="8"/>
  <c r="T56" i="8"/>
  <c r="T63" i="8"/>
  <c r="T59" i="8"/>
  <c r="T50" i="8"/>
  <c r="T34" i="8"/>
  <c r="T10" i="8"/>
  <c r="T57" i="8"/>
  <c r="T41" i="8"/>
  <c r="T25" i="8"/>
  <c r="T9" i="8"/>
  <c r="T32" i="8"/>
  <c r="T64" i="8"/>
  <c r="T28" i="8"/>
  <c r="T35" i="8"/>
  <c r="T15" i="7"/>
  <c r="Z57" i="21"/>
  <c r="Z15" i="17"/>
  <c r="T15" i="17"/>
  <c r="Z57" i="17"/>
  <c r="T55" i="17"/>
  <c r="Z55" i="17"/>
  <c r="Z50" i="17"/>
  <c r="T50" i="17"/>
  <c r="T47" i="17"/>
  <c r="Z47" i="17"/>
  <c r="T31" i="17"/>
  <c r="Z22" i="17"/>
  <c r="T22" i="17"/>
  <c r="Z18" i="17"/>
  <c r="T18" i="17"/>
  <c r="Z13" i="17"/>
  <c r="T13" i="17"/>
  <c r="Z10" i="17"/>
  <c r="T44" i="17"/>
  <c r="Z34" i="17"/>
  <c r="T42" i="17"/>
  <c r="T36" i="17"/>
  <c r="T32" i="17"/>
  <c r="Z35" i="17"/>
  <c r="T9" i="17"/>
  <c r="Z19" i="17"/>
  <c r="T45" i="17"/>
  <c r="Z14" i="17"/>
  <c r="T24" i="17"/>
  <c r="T34" i="17"/>
  <c r="T25" i="17"/>
  <c r="Z30" i="17"/>
  <c r="Z64" i="17"/>
  <c r="Z58" i="17"/>
  <c r="Z29" i="17"/>
  <c r="T41" i="17"/>
  <c r="Z54" i="17"/>
  <c r="Z28" i="17"/>
  <c r="Z21" i="17"/>
  <c r="Z25" i="17"/>
  <c r="Z33" i="17"/>
  <c r="Z40" i="17"/>
  <c r="Z49" i="17"/>
  <c r="Z56" i="17"/>
  <c r="T35" i="17"/>
  <c r="T8" i="17"/>
  <c r="T20" i="17"/>
  <c r="T7" i="17"/>
  <c r="T59" i="17"/>
  <c r="Z44" i="17"/>
  <c r="T60" i="17"/>
  <c r="Z37" i="17"/>
  <c r="T6" i="17"/>
  <c r="Z27" i="17"/>
  <c r="Z6" i="17"/>
  <c r="T58" i="17"/>
  <c r="T54" i="17"/>
  <c r="T26" i="17"/>
  <c r="T49" i="17"/>
  <c r="Z16" i="17"/>
  <c r="Z26" i="17"/>
  <c r="Z36" i="17"/>
  <c r="Z41" i="17"/>
  <c r="Z51" i="17"/>
  <c r="Z59" i="17"/>
  <c r="T53" i="17"/>
  <c r="T43" i="17"/>
  <c r="T30" i="17"/>
  <c r="T51" i="17"/>
  <c r="T23" i="17"/>
  <c r="T46" i="17"/>
  <c r="T40" i="17"/>
  <c r="T19" i="17"/>
  <c r="T64" i="17"/>
  <c r="T12" i="17"/>
  <c r="Z43" i="17"/>
  <c r="T37" i="17"/>
  <c r="T33" i="17"/>
  <c r="T27" i="17"/>
  <c r="T21" i="17"/>
  <c r="J7" i="17"/>
  <c r="J11" i="17"/>
  <c r="J8" i="17"/>
  <c r="J5" i="17"/>
  <c r="H10" i="17"/>
  <c r="I10" i="17"/>
  <c r="H8" i="17"/>
  <c r="I8" i="17"/>
  <c r="H7" i="17"/>
  <c r="I7" i="17"/>
  <c r="H11" i="17"/>
  <c r="I11" i="17"/>
  <c r="J6" i="17"/>
  <c r="J9" i="17"/>
  <c r="J10" i="17"/>
  <c r="K9" i="17"/>
  <c r="H6" i="17"/>
  <c r="I6" i="17"/>
  <c r="H5" i="17"/>
  <c r="I5" i="17"/>
  <c r="H9" i="17"/>
  <c r="I9" i="17"/>
  <c r="T16" i="17"/>
  <c r="T10" i="17"/>
  <c r="T61" i="17"/>
  <c r="Z52" i="17"/>
  <c r="Z38" i="17"/>
  <c r="Z23" i="17"/>
  <c r="Z7" i="17"/>
  <c r="Z63" i="17"/>
  <c r="Z9" i="17"/>
  <c r="T62" i="17"/>
  <c r="T11" i="17"/>
  <c r="T48" i="17"/>
  <c r="Z48" i="17"/>
  <c r="Z32" i="17"/>
  <c r="Z20" i="17"/>
  <c r="Z8" i="17"/>
  <c r="T56" i="17"/>
  <c r="T28" i="17"/>
  <c r="T17" i="17"/>
  <c r="AA22" i="17"/>
  <c r="AB22" i="17"/>
  <c r="AC22" i="17"/>
  <c r="AD22" i="17"/>
  <c r="AI22" i="17"/>
  <c r="AJ22" i="17"/>
  <c r="AG22" i="17"/>
  <c r="AH22" i="17"/>
  <c r="AI15" i="17"/>
  <c r="AJ15" i="17"/>
  <c r="AG15" i="17"/>
  <c r="AH15" i="17"/>
  <c r="AE15" i="17"/>
  <c r="AF15" i="17"/>
  <c r="AA15" i="17"/>
  <c r="AB15" i="17"/>
  <c r="AC15" i="17"/>
  <c r="AD15" i="17"/>
  <c r="AG23" i="17"/>
  <c r="AH23" i="17"/>
  <c r="AE23" i="17"/>
  <c r="AF23" i="17"/>
  <c r="AA23" i="17"/>
  <c r="AB23" i="17"/>
  <c r="AC23" i="17"/>
  <c r="AD23" i="17"/>
  <c r="AI17" i="17"/>
  <c r="AJ17" i="17"/>
  <c r="AA17" i="17"/>
  <c r="AB17" i="17"/>
  <c r="AG17" i="17"/>
  <c r="AH17" i="17"/>
  <c r="AC17" i="17"/>
  <c r="AD17" i="17"/>
  <c r="AE17" i="17"/>
  <c r="AF17" i="17"/>
  <c r="T29" i="17"/>
  <c r="T63" i="17"/>
  <c r="T5" i="17"/>
  <c r="Z61" i="17"/>
  <c r="Z42" i="17"/>
  <c r="Z31" i="17"/>
  <c r="Z17" i="17"/>
  <c r="Z45" i="17"/>
  <c r="Z60" i="17"/>
  <c r="Z46" i="17"/>
  <c r="Z12" i="17"/>
  <c r="Z49" i="21"/>
  <c r="AG21" i="17"/>
  <c r="AH21" i="17"/>
  <c r="AC21" i="17"/>
  <c r="AD21" i="17"/>
  <c r="AC36" i="17"/>
  <c r="AD36" i="17"/>
  <c r="AG36" i="17"/>
  <c r="AH36" i="17"/>
  <c r="AI36" i="17"/>
  <c r="AJ36" i="17"/>
  <c r="AA36" i="17"/>
  <c r="AB36" i="17"/>
  <c r="AE36" i="17"/>
  <c r="AF36" i="17"/>
  <c r="AI45" i="17"/>
  <c r="AJ45" i="17"/>
  <c r="AC45" i="17"/>
  <c r="AD45" i="17"/>
  <c r="AE45" i="17"/>
  <c r="AF45" i="17"/>
  <c r="AG45" i="17"/>
  <c r="AH45" i="17"/>
  <c r="AA45" i="17"/>
  <c r="AB45" i="17"/>
  <c r="AC53" i="17"/>
  <c r="AD53" i="17"/>
  <c r="AG53" i="17"/>
  <c r="AH53" i="17"/>
  <c r="AE53" i="17"/>
  <c r="AF53" i="17"/>
  <c r="AA53" i="17"/>
  <c r="AB53" i="17"/>
  <c r="AC20" i="17"/>
  <c r="AD20" i="17"/>
  <c r="AE20" i="17"/>
  <c r="AF20" i="17"/>
  <c r="AA18" i="17"/>
  <c r="AB18" i="17"/>
  <c r="AE18" i="17"/>
  <c r="AF18" i="17"/>
  <c r="AG18" i="17"/>
  <c r="AH18" i="17"/>
  <c r="AG12" i="17"/>
  <c r="AH12" i="17"/>
  <c r="AE12" i="17"/>
  <c r="AF12" i="17"/>
  <c r="AI12" i="17"/>
  <c r="AJ12" i="17"/>
  <c r="AA12" i="17"/>
  <c r="AB12" i="17"/>
  <c r="AC12" i="17"/>
  <c r="AD12" i="17"/>
  <c r="AA26" i="17"/>
  <c r="AB26" i="17"/>
  <c r="AE26" i="17"/>
  <c r="AF26" i="17"/>
  <c r="AI26" i="17"/>
  <c r="AJ26" i="17"/>
  <c r="AG26" i="17"/>
  <c r="AH26" i="17"/>
  <c r="AC26" i="17"/>
  <c r="AD26" i="17"/>
  <c r="AG16" i="17"/>
  <c r="AH16" i="17"/>
  <c r="AI16" i="17"/>
  <c r="AJ16" i="17"/>
  <c r="AA16" i="17"/>
  <c r="AB16" i="17"/>
  <c r="AC16" i="17"/>
  <c r="AD16" i="17"/>
  <c r="AE16" i="17"/>
  <c r="AF16" i="17"/>
  <c r="AC64" i="17"/>
  <c r="AD64" i="17"/>
  <c r="AI64" i="17"/>
  <c r="AJ64" i="17"/>
  <c r="AG64" i="17"/>
  <c r="AH64" i="17"/>
  <c r="AA64" i="17"/>
  <c r="AB64" i="17"/>
  <c r="AA33" i="17"/>
  <c r="AB33" i="17"/>
  <c r="AE33" i="17"/>
  <c r="AF33" i="17"/>
  <c r="AI58" i="17"/>
  <c r="AJ58" i="17"/>
  <c r="AC58" i="17"/>
  <c r="AD58" i="17"/>
  <c r="AE58" i="17"/>
  <c r="AF58" i="17"/>
  <c r="Z61" i="21"/>
  <c r="H59" i="17"/>
  <c r="D59" i="17"/>
  <c r="H47" i="17"/>
  <c r="D47" i="17"/>
  <c r="H39" i="17"/>
  <c r="D39" i="17"/>
  <c r="H31" i="17"/>
  <c r="D31" i="17"/>
  <c r="T64" i="16"/>
  <c r="Z58" i="16"/>
  <c r="T29" i="16"/>
  <c r="T35" i="16"/>
  <c r="Z62" i="16"/>
  <c r="T58" i="16"/>
  <c r="T42" i="16"/>
  <c r="T26" i="16"/>
  <c r="T32" i="16"/>
  <c r="T55" i="16"/>
  <c r="Z36" i="16"/>
  <c r="T22" i="16"/>
  <c r="T54" i="16"/>
  <c r="Z43" i="16"/>
  <c r="T59" i="16"/>
  <c r="Z32" i="16"/>
  <c r="T37" i="16"/>
  <c r="T20" i="16"/>
  <c r="Z28" i="16"/>
  <c r="T33" i="16"/>
  <c r="Z35" i="16"/>
  <c r="Z61" i="16"/>
  <c r="Z53" i="16"/>
  <c r="Z49" i="16"/>
  <c r="Z23" i="16"/>
  <c r="Z30" i="16"/>
  <c r="T39" i="16"/>
  <c r="T57" i="16"/>
  <c r="Z27" i="16"/>
  <c r="Z22" i="16"/>
  <c r="T63" i="16"/>
  <c r="Z19" i="16"/>
  <c r="Z8" i="16"/>
  <c r="T19" i="16"/>
  <c r="Z54" i="16"/>
  <c r="Z38" i="16"/>
  <c r="T21" i="16"/>
  <c r="T7" i="16"/>
  <c r="T52" i="16"/>
  <c r="Z20" i="16"/>
  <c r="T25" i="16"/>
  <c r="T30" i="16"/>
  <c r="T62" i="16"/>
  <c r="Z59" i="16"/>
  <c r="Z9" i="16"/>
  <c r="Z16" i="16"/>
  <c r="T6" i="16"/>
  <c r="Z31" i="16"/>
  <c r="T31" i="16"/>
  <c r="Z25" i="16"/>
  <c r="Z12" i="16"/>
  <c r="T10" i="16"/>
  <c r="Z51" i="16"/>
  <c r="Z63" i="16"/>
  <c r="Z29" i="16"/>
  <c r="Z21" i="16"/>
  <c r="Z45" i="16"/>
  <c r="T40" i="16"/>
  <c r="Z33" i="16"/>
  <c r="T56" i="16"/>
  <c r="T13" i="16"/>
  <c r="Z46" i="16"/>
  <c r="Z52" i="16"/>
  <c r="T14" i="16"/>
  <c r="T43" i="16"/>
  <c r="Z48" i="16"/>
  <c r="T12" i="16"/>
  <c r="T49" i="16"/>
  <c r="T16" i="16"/>
  <c r="Z37" i="16"/>
  <c r="T24" i="16"/>
  <c r="Z39" i="16"/>
  <c r="Z26" i="16"/>
  <c r="Z24" i="16"/>
  <c r="T50" i="16"/>
  <c r="T23" i="16"/>
  <c r="Z57" i="16"/>
  <c r="T5" i="16"/>
  <c r="T9" i="16"/>
  <c r="T38" i="16"/>
  <c r="Z11" i="16"/>
  <c r="T27" i="16"/>
  <c r="Z64" i="16"/>
  <c r="Z5" i="16"/>
  <c r="Z14" i="16"/>
  <c r="Z47" i="16"/>
  <c r="T47" i="16"/>
  <c r="Z60" i="16"/>
  <c r="Z6" i="16"/>
  <c r="T18" i="16"/>
  <c r="T44" i="16"/>
  <c r="T60" i="16"/>
  <c r="T8" i="16"/>
  <c r="T28" i="16"/>
  <c r="T11" i="16"/>
  <c r="T46" i="16"/>
  <c r="T53" i="16"/>
  <c r="Z44" i="16"/>
  <c r="T48" i="16"/>
  <c r="AC11" i="16"/>
  <c r="AD11" i="16"/>
  <c r="AG11" i="16"/>
  <c r="AH11" i="16"/>
  <c r="AI11" i="16"/>
  <c r="AJ11" i="16"/>
  <c r="AE11" i="16"/>
  <c r="AF11" i="16"/>
  <c r="AA11" i="16"/>
  <c r="AB11" i="16"/>
  <c r="AI5" i="16"/>
  <c r="AJ5" i="16"/>
  <c r="AA5" i="16"/>
  <c r="AB5" i="16"/>
  <c r="AC5" i="16"/>
  <c r="AD5" i="16"/>
  <c r="AE5" i="16"/>
  <c r="AF5" i="16"/>
  <c r="AG5" i="16"/>
  <c r="AH5" i="16"/>
  <c r="AI8" i="16"/>
  <c r="AJ8" i="16"/>
  <c r="AA8" i="16"/>
  <c r="AB8" i="16"/>
  <c r="J9" i="16"/>
  <c r="Z17" i="16"/>
  <c r="T34" i="16"/>
  <c r="H9" i="16"/>
  <c r="I9" i="16"/>
  <c r="AE31" i="16"/>
  <c r="AF31" i="16"/>
  <c r="AI31" i="16"/>
  <c r="AJ31" i="16"/>
  <c r="AG39" i="16"/>
  <c r="AH39" i="16"/>
  <c r="AE39" i="16"/>
  <c r="AF39" i="16"/>
  <c r="AE37" i="16"/>
  <c r="AF37" i="16"/>
  <c r="AA37" i="16"/>
  <c r="AB37" i="16"/>
  <c r="AG62" i="16"/>
  <c r="AH62" i="16"/>
  <c r="AC62" i="16"/>
  <c r="AD62" i="16"/>
  <c r="AI41" i="16"/>
  <c r="AJ41" i="16"/>
  <c r="AC41" i="16"/>
  <c r="AD41" i="16"/>
  <c r="T45" i="16"/>
  <c r="AC25" i="16"/>
  <c r="AD25" i="16"/>
  <c r="AI25" i="16"/>
  <c r="AJ25" i="16"/>
  <c r="AG60" i="16"/>
  <c r="AH60" i="16"/>
  <c r="AE60" i="16"/>
  <c r="AF60" i="16"/>
  <c r="AC44" i="16"/>
  <c r="AD44" i="16"/>
  <c r="AI44" i="16"/>
  <c r="AJ44" i="16"/>
  <c r="AG44" i="16"/>
  <c r="AH44" i="16"/>
  <c r="AC47" i="16"/>
  <c r="AD47" i="16"/>
  <c r="AA47" i="16"/>
  <c r="AB47" i="16"/>
  <c r="AG47" i="16"/>
  <c r="AH47" i="16"/>
  <c r="AI45" i="16"/>
  <c r="AJ45" i="16"/>
  <c r="AA45" i="16"/>
  <c r="AB45" i="16"/>
  <c r="AC45" i="16"/>
  <c r="AD45" i="16"/>
  <c r="Z41" i="16"/>
  <c r="Z7" i="16"/>
  <c r="J11" i="16"/>
  <c r="J6" i="16"/>
  <c r="H6" i="16"/>
  <c r="I6" i="16"/>
  <c r="H7" i="16"/>
  <c r="I7" i="16"/>
  <c r="H10" i="16"/>
  <c r="I10" i="16"/>
  <c r="B15" i="16"/>
  <c r="AI57" i="16"/>
  <c r="AJ57" i="16"/>
  <c r="AC57" i="16"/>
  <c r="AD57" i="16"/>
  <c r="AG22" i="16"/>
  <c r="AH22" i="16"/>
  <c r="AI22" i="16"/>
  <c r="AJ22" i="16"/>
  <c r="Z30" i="21"/>
  <c r="Z16" i="21"/>
  <c r="AI47" i="16"/>
  <c r="AJ47" i="16"/>
  <c r="AG25" i="16"/>
  <c r="AH25" i="16"/>
  <c r="AA21" i="16"/>
  <c r="AB21" i="16"/>
  <c r="AG21" i="16"/>
  <c r="AH21" i="16"/>
  <c r="AE34" i="16"/>
  <c r="AF34" i="16"/>
  <c r="AG34" i="16"/>
  <c r="AH34" i="16"/>
  <c r="AG45" i="16"/>
  <c r="AH45" i="16"/>
  <c r="AC64" i="16"/>
  <c r="AD64" i="16"/>
  <c r="AE64" i="16"/>
  <c r="AF64" i="16"/>
  <c r="AI64" i="16"/>
  <c r="AJ64" i="16"/>
  <c r="AC40" i="16"/>
  <c r="AD40" i="16"/>
  <c r="AE40" i="16"/>
  <c r="AF40" i="16"/>
  <c r="Z50" i="16"/>
  <c r="Z55" i="16"/>
  <c r="T51" i="16"/>
  <c r="Z18" i="16"/>
  <c r="AI16" i="16"/>
  <c r="AJ16" i="16"/>
  <c r="AA16" i="16"/>
  <c r="AB16" i="16"/>
  <c r="AG16" i="16"/>
  <c r="AH16" i="16"/>
  <c r="T15" i="16"/>
  <c r="T41" i="16"/>
  <c r="AG57" i="16"/>
  <c r="AH57" i="16"/>
  <c r="AA22" i="16"/>
  <c r="AB22" i="16"/>
  <c r="AC22" i="16"/>
  <c r="AD22" i="16"/>
  <c r="AA60" i="16"/>
  <c r="AB60" i="16"/>
  <c r="AE47" i="16"/>
  <c r="AF47" i="16"/>
  <c r="AI60" i="16"/>
  <c r="AJ60" i="16"/>
  <c r="AE25" i="16"/>
  <c r="AF25" i="16"/>
  <c r="AA29" i="16"/>
  <c r="AB29" i="16"/>
  <c r="AG29" i="16"/>
  <c r="AH29" i="16"/>
  <c r="AC29" i="16"/>
  <c r="AD29" i="16"/>
  <c r="AA34" i="16"/>
  <c r="AB34" i="16"/>
  <c r="AE48" i="16"/>
  <c r="AF48" i="16"/>
  <c r="AC48" i="16"/>
  <c r="AD48" i="16"/>
  <c r="AG48" i="16"/>
  <c r="AH48" i="16"/>
  <c r="J61" i="16"/>
  <c r="H61" i="16"/>
  <c r="J57" i="16"/>
  <c r="D57" i="16"/>
  <c r="H57" i="16"/>
  <c r="J53" i="16"/>
  <c r="H53" i="16"/>
  <c r="J49" i="16"/>
  <c r="H49" i="16"/>
  <c r="J45" i="16"/>
  <c r="D45" i="16"/>
  <c r="H45" i="16"/>
  <c r="J41" i="16"/>
  <c r="D41" i="16"/>
  <c r="J37" i="16"/>
  <c r="H37" i="16"/>
  <c r="J33" i="16"/>
  <c r="H33" i="16"/>
  <c r="J29" i="16"/>
  <c r="D29" i="16"/>
  <c r="H29" i="16"/>
  <c r="J25" i="16"/>
  <c r="H25" i="16"/>
  <c r="J21" i="16"/>
  <c r="H21" i="16"/>
  <c r="J17" i="16"/>
  <c r="H17" i="16"/>
  <c r="J5" i="16"/>
  <c r="T61" i="16"/>
  <c r="Z10" i="16"/>
  <c r="Z40" i="16"/>
  <c r="Z42" i="16"/>
  <c r="Z56" i="16"/>
  <c r="T36" i="16"/>
  <c r="J8" i="16"/>
  <c r="Z38" i="21"/>
  <c r="J10" i="16"/>
  <c r="K13" i="16"/>
  <c r="J44" i="16"/>
  <c r="AE7" i="15"/>
  <c r="AF7" i="15"/>
  <c r="AA7" i="15"/>
  <c r="AB7" i="15"/>
  <c r="AC7" i="15"/>
  <c r="AD7" i="15"/>
  <c r="AG7" i="15"/>
  <c r="AH7" i="15"/>
  <c r="AI7" i="15"/>
  <c r="AJ7" i="15"/>
  <c r="AC10" i="15"/>
  <c r="AD10" i="15"/>
  <c r="AI10" i="15"/>
  <c r="AJ10" i="15"/>
  <c r="AA10" i="15"/>
  <c r="AB10" i="15"/>
  <c r="AE10" i="15"/>
  <c r="AF10" i="15"/>
  <c r="AG10" i="15"/>
  <c r="AH10" i="15"/>
  <c r="J9" i="15"/>
  <c r="J11" i="15"/>
  <c r="J7" i="15"/>
  <c r="J5" i="15"/>
  <c r="J6" i="15"/>
  <c r="J10" i="15"/>
  <c r="J12" i="15"/>
  <c r="K11" i="15"/>
  <c r="H5" i="15"/>
  <c r="I5" i="15"/>
  <c r="AI34" i="15"/>
  <c r="AJ34" i="15"/>
  <c r="AC34" i="15"/>
  <c r="AD34" i="15"/>
  <c r="AA34" i="15"/>
  <c r="AB34" i="15"/>
  <c r="AE34" i="15"/>
  <c r="AF34" i="15"/>
  <c r="AG34" i="15"/>
  <c r="AH34" i="15"/>
  <c r="AC57" i="15"/>
  <c r="AD57" i="15"/>
  <c r="AE57" i="15"/>
  <c r="AF57" i="15"/>
  <c r="AG57" i="15"/>
  <c r="AH57" i="15"/>
  <c r="AI57" i="15"/>
  <c r="AJ57" i="15"/>
  <c r="AE35" i="15"/>
  <c r="AF35" i="15"/>
  <c r="AG35" i="15"/>
  <c r="AH35" i="15"/>
  <c r="AA35" i="15"/>
  <c r="AB35" i="15"/>
  <c r="AC35" i="15"/>
  <c r="AD35" i="15"/>
  <c r="H8" i="15"/>
  <c r="I8" i="15"/>
  <c r="H6" i="15"/>
  <c r="I6" i="15"/>
  <c r="H11" i="15"/>
  <c r="I11" i="15"/>
  <c r="AA48" i="15"/>
  <c r="AB48" i="15"/>
  <c r="AI48" i="15"/>
  <c r="AJ48" i="15"/>
  <c r="AG48" i="15"/>
  <c r="AH48" i="15"/>
  <c r="AE48" i="15"/>
  <c r="AF48" i="15"/>
  <c r="AC48" i="15"/>
  <c r="AD48" i="15"/>
  <c r="H9" i="15"/>
  <c r="I9" i="15"/>
  <c r="K5" i="15"/>
  <c r="AG52" i="15"/>
  <c r="AH52" i="15"/>
  <c r="AA52" i="15"/>
  <c r="AB52" i="15"/>
  <c r="AC52" i="15"/>
  <c r="AD52" i="15"/>
  <c r="AI52" i="15"/>
  <c r="AJ52" i="15"/>
  <c r="AC45" i="15"/>
  <c r="AD45" i="15"/>
  <c r="AE45" i="15"/>
  <c r="AF45" i="15"/>
  <c r="AI45" i="15"/>
  <c r="AJ45" i="15"/>
  <c r="AG45" i="15"/>
  <c r="AH45" i="15"/>
  <c r="AA45" i="15"/>
  <c r="AB45" i="15"/>
  <c r="G63" i="21"/>
  <c r="U63" i="21"/>
  <c r="K12" i="15"/>
  <c r="G48" i="21"/>
  <c r="U48" i="21"/>
  <c r="AI6" i="14"/>
  <c r="AJ6" i="14"/>
  <c r="AC6" i="14"/>
  <c r="AD6" i="14"/>
  <c r="AA6" i="14"/>
  <c r="AB6" i="14"/>
  <c r="AE6" i="14"/>
  <c r="AF6" i="14"/>
  <c r="AG6" i="14"/>
  <c r="AH6" i="14"/>
  <c r="AA8" i="14"/>
  <c r="AB8" i="14"/>
  <c r="AC57" i="14"/>
  <c r="AD57" i="14"/>
  <c r="AA57" i="14"/>
  <c r="AB57" i="14"/>
  <c r="AI57" i="14"/>
  <c r="AJ57" i="14"/>
  <c r="AE57" i="14"/>
  <c r="AF57" i="14"/>
  <c r="AG57" i="14"/>
  <c r="AH57" i="14"/>
  <c r="AG38" i="14"/>
  <c r="AH38" i="14"/>
  <c r="AA38" i="14"/>
  <c r="AB38" i="14"/>
  <c r="AI38" i="14"/>
  <c r="AJ38" i="14"/>
  <c r="AE38" i="14"/>
  <c r="AF38" i="14"/>
  <c r="AC38" i="14"/>
  <c r="AD38" i="14"/>
  <c r="AA27" i="14"/>
  <c r="AB27" i="14"/>
  <c r="AE27" i="14"/>
  <c r="AF27" i="14"/>
  <c r="AI27" i="14"/>
  <c r="AJ27" i="14"/>
  <c r="AG27" i="14"/>
  <c r="AH27" i="14"/>
  <c r="AC27" i="14"/>
  <c r="AD27" i="14"/>
  <c r="T57" i="14"/>
  <c r="Z57" i="14"/>
  <c r="T53" i="14"/>
  <c r="Z53" i="14"/>
  <c r="Z38" i="14"/>
  <c r="Z32" i="14"/>
  <c r="Z17" i="14"/>
  <c r="T37" i="14"/>
  <c r="T15" i="14"/>
  <c r="T54" i="14"/>
  <c r="Z40" i="14"/>
  <c r="T62" i="14"/>
  <c r="T42" i="14"/>
  <c r="Z5" i="14"/>
  <c r="T59" i="14"/>
  <c r="T39" i="14"/>
  <c r="T43" i="14"/>
  <c r="T34" i="14"/>
  <c r="Z8" i="14"/>
  <c r="T45" i="14"/>
  <c r="Z15" i="14"/>
  <c r="T33" i="14"/>
  <c r="Z21" i="14"/>
  <c r="T51" i="14"/>
  <c r="T52" i="14"/>
  <c r="T12" i="14"/>
  <c r="Z19" i="14"/>
  <c r="T63" i="14"/>
  <c r="T31" i="14"/>
  <c r="Z44" i="14"/>
  <c r="H11" i="14"/>
  <c r="I11" i="14"/>
  <c r="J7" i="14"/>
  <c r="J8" i="14"/>
  <c r="H9" i="14"/>
  <c r="I9" i="14"/>
  <c r="H7" i="14"/>
  <c r="I7" i="14"/>
  <c r="B18" i="14"/>
  <c r="J5" i="14"/>
  <c r="J9" i="14"/>
  <c r="J10" i="14"/>
  <c r="J6" i="14"/>
  <c r="B15" i="14"/>
  <c r="AE5" i="14"/>
  <c r="AF5" i="14"/>
  <c r="AC5" i="14"/>
  <c r="AD5" i="14"/>
  <c r="B6" i="14"/>
  <c r="AA5" i="14"/>
  <c r="AB5" i="14"/>
  <c r="AE8" i="14"/>
  <c r="AF8" i="14"/>
  <c r="AG8" i="14"/>
  <c r="AH8" i="14"/>
  <c r="B9" i="14"/>
  <c r="AE10" i="14"/>
  <c r="AF10" i="14"/>
  <c r="AI10" i="14"/>
  <c r="AJ10" i="14"/>
  <c r="AA10" i="14"/>
  <c r="AB10" i="14"/>
  <c r="AG10" i="14"/>
  <c r="AH10" i="14"/>
  <c r="AC10" i="14"/>
  <c r="AD10" i="14"/>
  <c r="AE16" i="14"/>
  <c r="AF16" i="14"/>
  <c r="AI16" i="14"/>
  <c r="AJ16" i="14"/>
  <c r="AG16" i="14"/>
  <c r="AH16" i="14"/>
  <c r="AA16" i="14"/>
  <c r="AB16" i="14"/>
  <c r="AE45" i="14"/>
  <c r="AF45" i="14"/>
  <c r="AA45" i="14"/>
  <c r="AB45" i="14"/>
  <c r="AG45" i="14"/>
  <c r="AH45" i="14"/>
  <c r="AI45" i="14"/>
  <c r="AJ45" i="14"/>
  <c r="AC45" i="14"/>
  <c r="AD45" i="14"/>
  <c r="Z36" i="14"/>
  <c r="T36" i="14"/>
  <c r="Z31" i="14"/>
  <c r="T27" i="14"/>
  <c r="Z27" i="14"/>
  <c r="Z12" i="14"/>
  <c r="AI60" i="14"/>
  <c r="AJ60" i="14"/>
  <c r="AC60" i="14"/>
  <c r="AD60" i="14"/>
  <c r="AA60" i="14"/>
  <c r="AB60" i="14"/>
  <c r="AE60" i="14"/>
  <c r="AF60" i="14"/>
  <c r="AG60" i="14"/>
  <c r="AH60" i="14"/>
  <c r="T17" i="14"/>
  <c r="Z9" i="14"/>
  <c r="Z64" i="14"/>
  <c r="Z46" i="14"/>
  <c r="Z39" i="14"/>
  <c r="T30" i="14"/>
  <c r="Z35" i="14"/>
  <c r="T29" i="14"/>
  <c r="T11" i="14"/>
  <c r="Z18" i="14"/>
  <c r="Z28" i="14"/>
  <c r="Z29" i="14"/>
  <c r="Z30" i="14"/>
  <c r="Z51" i="14"/>
  <c r="Z43" i="14"/>
  <c r="T28" i="14"/>
  <c r="T23" i="14"/>
  <c r="T19" i="14"/>
  <c r="T55" i="14"/>
  <c r="Z7" i="14"/>
  <c r="Z50" i="14"/>
  <c r="T18" i="14"/>
  <c r="T8" i="14"/>
  <c r="T20" i="14"/>
  <c r="Z37" i="14"/>
  <c r="Z41" i="14"/>
  <c r="Z48" i="14"/>
  <c r="T13" i="14"/>
  <c r="Z11" i="14"/>
  <c r="Z6" i="14"/>
  <c r="Z56" i="14"/>
  <c r="Z24" i="14"/>
  <c r="T32" i="14"/>
  <c r="T56" i="14"/>
  <c r="Z62" i="14"/>
  <c r="Z58" i="14"/>
  <c r="Z55" i="14"/>
  <c r="Z14" i="14"/>
  <c r="Z22" i="14"/>
  <c r="Z23" i="14"/>
  <c r="Z54" i="14"/>
  <c r="T14" i="14"/>
  <c r="Z63" i="14"/>
  <c r="T16" i="14"/>
  <c r="T35" i="14"/>
  <c r="T6" i="14"/>
  <c r="T61" i="14"/>
  <c r="Z61" i="14"/>
  <c r="Z13" i="14"/>
  <c r="Z52" i="14"/>
  <c r="Z20" i="14"/>
  <c r="T5" i="14"/>
  <c r="T24" i="14"/>
  <c r="T47" i="14"/>
  <c r="Z33" i="14"/>
  <c r="Z45" i="14"/>
  <c r="Z60" i="14"/>
  <c r="T44" i="14"/>
  <c r="T40" i="14"/>
  <c r="J11" i="14"/>
  <c r="K10" i="14"/>
  <c r="Z21" i="21"/>
  <c r="AE23" i="14"/>
  <c r="AF23" i="14"/>
  <c r="AI23" i="14"/>
  <c r="AJ23" i="14"/>
  <c r="AG23" i="14"/>
  <c r="AH23" i="14"/>
  <c r="AG17" i="14"/>
  <c r="AH17" i="14"/>
  <c r="AC17" i="14"/>
  <c r="AD17" i="14"/>
  <c r="AI17" i="14"/>
  <c r="AJ17" i="14"/>
  <c r="AE17" i="14"/>
  <c r="AF17" i="14"/>
  <c r="T49" i="14"/>
  <c r="Z42" i="14"/>
  <c r="Z25" i="14"/>
  <c r="W48" i="14"/>
  <c r="AI47" i="11"/>
  <c r="AJ47" i="11"/>
  <c r="T21" i="14"/>
  <c r="AA58" i="14"/>
  <c r="AB58" i="14"/>
  <c r="AG58" i="14"/>
  <c r="AH58" i="14"/>
  <c r="AE58" i="14"/>
  <c r="AF58" i="14"/>
  <c r="AE43" i="14"/>
  <c r="AF43" i="14"/>
  <c r="AA43" i="14"/>
  <c r="AB43" i="14"/>
  <c r="AG43" i="14"/>
  <c r="AH43" i="14"/>
  <c r="AI43" i="14"/>
  <c r="AJ43" i="14"/>
  <c r="D64" i="14"/>
  <c r="H64" i="14"/>
  <c r="D48" i="14"/>
  <c r="H48" i="14"/>
  <c r="H44" i="14"/>
  <c r="D44" i="14"/>
  <c r="H36" i="14"/>
  <c r="D36" i="14"/>
  <c r="AI31" i="14"/>
  <c r="AJ31" i="14"/>
  <c r="AA31" i="14"/>
  <c r="AB31" i="14"/>
  <c r="G64" i="21"/>
  <c r="U64" i="21"/>
  <c r="AI50" i="14"/>
  <c r="AJ50" i="14"/>
  <c r="AA35" i="14"/>
  <c r="AB35" i="14"/>
  <c r="AG35" i="14"/>
  <c r="AH35" i="14"/>
  <c r="AA6" i="10"/>
  <c r="AB6" i="10"/>
  <c r="AG6" i="10"/>
  <c r="AH6" i="10"/>
  <c r="AI6" i="10"/>
  <c r="AJ6" i="10"/>
  <c r="AE6" i="10"/>
  <c r="AF6" i="10"/>
  <c r="AC6" i="10"/>
  <c r="AD6" i="10"/>
  <c r="AE8" i="10"/>
  <c r="AF8" i="10"/>
  <c r="AC8" i="10"/>
  <c r="AD8" i="10"/>
  <c r="AA8" i="10"/>
  <c r="AB8" i="10"/>
  <c r="AI8" i="10"/>
  <c r="AJ8" i="10"/>
  <c r="AG8" i="10"/>
  <c r="AH8" i="10"/>
  <c r="T42" i="10"/>
  <c r="T10" i="10"/>
  <c r="Z33" i="10"/>
  <c r="T34" i="10"/>
  <c r="T31" i="10"/>
  <c r="T48" i="10"/>
  <c r="T16" i="10"/>
  <c r="Z63" i="10"/>
  <c r="T7" i="10"/>
  <c r="T22" i="10"/>
  <c r="T43" i="10"/>
  <c r="Z56" i="10"/>
  <c r="Z24" i="10"/>
  <c r="Z43" i="10"/>
  <c r="Z46" i="10"/>
  <c r="T62" i="10"/>
  <c r="Z6" i="10"/>
  <c r="T12" i="10"/>
  <c r="Z39" i="10"/>
  <c r="Z13" i="10"/>
  <c r="T33" i="10"/>
  <c r="T49" i="10"/>
  <c r="Z61" i="10"/>
  <c r="H10" i="10"/>
  <c r="I10" i="10"/>
  <c r="AI24" i="10"/>
  <c r="AJ24" i="10"/>
  <c r="AC24" i="10"/>
  <c r="AD24" i="10"/>
  <c r="Z54" i="10"/>
  <c r="AC40" i="10"/>
  <c r="AD40" i="10"/>
  <c r="AI40" i="10"/>
  <c r="AJ40" i="10"/>
  <c r="T29" i="10"/>
  <c r="AE24" i="10"/>
  <c r="AF24" i="10"/>
  <c r="AA24" i="10"/>
  <c r="AB24" i="10"/>
  <c r="Z37" i="10"/>
  <c r="T46" i="10"/>
  <c r="Z12" i="10"/>
  <c r="Z38" i="10"/>
  <c r="T54" i="10"/>
  <c r="Z36" i="10"/>
  <c r="T13" i="10"/>
  <c r="Z22" i="10"/>
  <c r="Z60" i="10"/>
  <c r="Z28" i="10"/>
  <c r="Z35" i="10"/>
  <c r="Z44" i="10"/>
  <c r="T19" i="10"/>
  <c r="J7" i="10"/>
  <c r="J11" i="10"/>
  <c r="H9" i="10"/>
  <c r="I9" i="10"/>
  <c r="Z41" i="10"/>
  <c r="Z53" i="10"/>
  <c r="Z49" i="10"/>
  <c r="Z17" i="10"/>
  <c r="T15" i="10"/>
  <c r="T40" i="10"/>
  <c r="T8" i="10"/>
  <c r="Z47" i="10"/>
  <c r="Z50" i="10"/>
  <c r="T18" i="10"/>
  <c r="T27" i="10"/>
  <c r="Z48" i="10"/>
  <c r="Z16" i="10"/>
  <c r="Z27" i="10"/>
  <c r="Z30" i="10"/>
  <c r="Z5" i="10"/>
  <c r="T36" i="10"/>
  <c r="T9" i="10"/>
  <c r="T21" i="10"/>
  <c r="T37" i="10"/>
  <c r="T53" i="10"/>
  <c r="H7" i="10"/>
  <c r="I7" i="10"/>
  <c r="T45" i="10"/>
  <c r="T50" i="10"/>
  <c r="AA52" i="10"/>
  <c r="AB52" i="10"/>
  <c r="AC52" i="10"/>
  <c r="AD52" i="10"/>
  <c r="AE52" i="10"/>
  <c r="AF52" i="10"/>
  <c r="AG52" i="10"/>
  <c r="AH52" i="10"/>
  <c r="J5" i="10"/>
  <c r="H11" i="10"/>
  <c r="I11" i="10"/>
  <c r="T61" i="10"/>
  <c r="Z51" i="10"/>
  <c r="T51" i="10"/>
  <c r="Z25" i="10"/>
  <c r="H5" i="10"/>
  <c r="I5" i="10"/>
  <c r="Z21" i="10"/>
  <c r="T30" i="10"/>
  <c r="T64" i="10"/>
  <c r="T32" i="10"/>
  <c r="T17" i="10"/>
  <c r="Z31" i="10"/>
  <c r="Z9" i="10"/>
  <c r="T11" i="10"/>
  <c r="Z8" i="10"/>
  <c r="Z14" i="10"/>
  <c r="T39" i="10"/>
  <c r="T60" i="10"/>
  <c r="T28" i="10"/>
  <c r="T57" i="10"/>
  <c r="Z10" i="10"/>
  <c r="T25" i="10"/>
  <c r="T41" i="10"/>
  <c r="Z57" i="10"/>
  <c r="Z14" i="21"/>
  <c r="Z20" i="10"/>
  <c r="AC14" i="10"/>
  <c r="AD14" i="10"/>
  <c r="AG14" i="10"/>
  <c r="AH14" i="10"/>
  <c r="AI14" i="10"/>
  <c r="AJ14" i="10"/>
  <c r="AC29" i="10"/>
  <c r="AD29" i="10"/>
  <c r="AG29" i="10"/>
  <c r="AH29" i="10"/>
  <c r="AA29" i="10"/>
  <c r="AB29" i="10"/>
  <c r="AE47" i="10"/>
  <c r="AF47" i="10"/>
  <c r="AA47" i="10"/>
  <c r="AB47" i="10"/>
  <c r="AI47" i="10"/>
  <c r="AJ47" i="10"/>
  <c r="J8" i="10"/>
  <c r="AC64" i="10"/>
  <c r="AD64" i="10"/>
  <c r="AE64" i="10"/>
  <c r="AF64" i="10"/>
  <c r="AG64" i="10"/>
  <c r="AH64" i="10"/>
  <c r="G19" i="21"/>
  <c r="U19" i="21"/>
  <c r="G18" i="21"/>
  <c r="U18" i="21"/>
  <c r="G13" i="21"/>
  <c r="U13" i="21"/>
  <c r="G56" i="21"/>
  <c r="U56" i="21"/>
  <c r="AI27" i="10"/>
  <c r="AJ27" i="10"/>
  <c r="AA27" i="10"/>
  <c r="AB27" i="10"/>
  <c r="AC27" i="10"/>
  <c r="AD27" i="10"/>
  <c r="J62" i="10"/>
  <c r="D62" i="10"/>
  <c r="H54" i="10"/>
  <c r="J54" i="10"/>
  <c r="D54" i="10"/>
  <c r="D50" i="10"/>
  <c r="J50" i="10"/>
  <c r="H50" i="10"/>
  <c r="D38" i="10"/>
  <c r="J38" i="10"/>
  <c r="H38" i="10"/>
  <c r="H34" i="10"/>
  <c r="J34" i="10"/>
  <c r="D34" i="10"/>
  <c r="D30" i="10"/>
  <c r="J30" i="10"/>
  <c r="H26" i="10"/>
  <c r="J26" i="10"/>
  <c r="J6" i="10"/>
  <c r="J10" i="10"/>
  <c r="K13" i="10"/>
  <c r="K14" i="10"/>
  <c r="H33" i="10"/>
  <c r="AG6" i="9"/>
  <c r="AH6" i="9"/>
  <c r="AC6" i="9"/>
  <c r="AD6" i="9"/>
  <c r="AE6" i="9"/>
  <c r="AF6" i="9"/>
  <c r="AA6" i="9"/>
  <c r="AB6" i="9"/>
  <c r="AI6" i="9"/>
  <c r="AJ6" i="9"/>
  <c r="AC5" i="9"/>
  <c r="AD5" i="9"/>
  <c r="AG5" i="9"/>
  <c r="AH5" i="9"/>
  <c r="AE5" i="9"/>
  <c r="AF5" i="9"/>
  <c r="AA5" i="9"/>
  <c r="AB5" i="9"/>
  <c r="AI5" i="9"/>
  <c r="AJ5" i="9"/>
  <c r="Z64" i="21"/>
  <c r="AA29" i="9"/>
  <c r="AB29" i="9"/>
  <c r="AG29" i="9"/>
  <c r="AH29" i="9"/>
  <c r="AE29" i="9"/>
  <c r="AF29" i="9"/>
  <c r="AC29" i="9"/>
  <c r="AD29" i="9"/>
  <c r="AA62" i="9"/>
  <c r="AB62" i="9"/>
  <c r="AE62" i="9"/>
  <c r="AF62" i="9"/>
  <c r="AC62" i="9"/>
  <c r="AD62" i="9"/>
  <c r="AI62" i="9"/>
  <c r="AJ62" i="9"/>
  <c r="AG62" i="9"/>
  <c r="AH62" i="9"/>
  <c r="AI45" i="9"/>
  <c r="AJ45" i="9"/>
  <c r="AA45" i="9"/>
  <c r="AB45" i="9"/>
  <c r="AE45" i="9"/>
  <c r="AF45" i="9"/>
  <c r="AC45" i="9"/>
  <c r="AD45" i="9"/>
  <c r="AG44" i="9"/>
  <c r="AH44" i="9"/>
  <c r="AI44" i="9"/>
  <c r="AJ44" i="9"/>
  <c r="AG59" i="9"/>
  <c r="AH59" i="9"/>
  <c r="AE59" i="9"/>
  <c r="AF59" i="9"/>
  <c r="AI59" i="9"/>
  <c r="AJ59" i="9"/>
  <c r="AA54" i="9"/>
  <c r="AB54" i="9"/>
  <c r="AE54" i="9"/>
  <c r="AF54" i="9"/>
  <c r="AG54" i="9"/>
  <c r="AH54" i="9"/>
  <c r="AI54" i="9"/>
  <c r="AJ54" i="9"/>
  <c r="AC54" i="9"/>
  <c r="AD54" i="9"/>
  <c r="Z13" i="9"/>
  <c r="J6" i="9"/>
  <c r="AA44" i="9"/>
  <c r="AB44" i="9"/>
  <c r="AA59" i="9"/>
  <c r="AB59" i="9"/>
  <c r="Z42" i="21"/>
  <c r="Z33" i="21"/>
  <c r="Z26" i="21"/>
  <c r="Z22" i="21"/>
  <c r="J8" i="9"/>
  <c r="H11" i="9"/>
  <c r="I11" i="9"/>
  <c r="AC18" i="9"/>
  <c r="AD18" i="9"/>
  <c r="AE18" i="9"/>
  <c r="AF18" i="9"/>
  <c r="AI18" i="9"/>
  <c r="AJ18" i="9"/>
  <c r="AI30" i="9"/>
  <c r="AJ30" i="9"/>
  <c r="AE30" i="9"/>
  <c r="AF30" i="9"/>
  <c r="AA30" i="9"/>
  <c r="AB30" i="9"/>
  <c r="AC30" i="9"/>
  <c r="AD30" i="9"/>
  <c r="AA33" i="9"/>
  <c r="AB33" i="9"/>
  <c r="AC33" i="9"/>
  <c r="AD33" i="9"/>
  <c r="AE33" i="9"/>
  <c r="AF33" i="9"/>
  <c r="AA35" i="9"/>
  <c r="AB35" i="9"/>
  <c r="AC35" i="9"/>
  <c r="AD35" i="9"/>
  <c r="AE35" i="9"/>
  <c r="AF35" i="9"/>
  <c r="AE55" i="9"/>
  <c r="AF55" i="9"/>
  <c r="AC55" i="9"/>
  <c r="AD55" i="9"/>
  <c r="J9" i="9"/>
  <c r="AE44" i="9"/>
  <c r="AF44" i="9"/>
  <c r="AI29" i="9"/>
  <c r="AJ29" i="9"/>
  <c r="H10" i="9"/>
  <c r="I10" i="9"/>
  <c r="AG45" i="9"/>
  <c r="AH45" i="9"/>
  <c r="AE51" i="9"/>
  <c r="AF51" i="9"/>
  <c r="AI51" i="9"/>
  <c r="AJ51" i="9"/>
  <c r="AA51" i="9"/>
  <c r="AB51" i="9"/>
  <c r="AC63" i="9"/>
  <c r="AD63" i="9"/>
  <c r="AI63" i="9"/>
  <c r="AJ63" i="9"/>
  <c r="AE63" i="9"/>
  <c r="AF63" i="9"/>
  <c r="AA63" i="9"/>
  <c r="AB63" i="9"/>
  <c r="J61" i="9"/>
  <c r="H61" i="9"/>
  <c r="H57" i="9"/>
  <c r="J57" i="9"/>
  <c r="D57" i="9"/>
  <c r="J53" i="9"/>
  <c r="H53" i="9"/>
  <c r="D53" i="9"/>
  <c r="J49" i="9"/>
  <c r="D49" i="9"/>
  <c r="D45" i="9"/>
  <c r="J45" i="9"/>
  <c r="H45" i="9"/>
  <c r="J41" i="9"/>
  <c r="D41" i="9"/>
  <c r="H41" i="9"/>
  <c r="J37" i="9"/>
  <c r="D37" i="9"/>
  <c r="D33" i="9"/>
  <c r="J33" i="9"/>
  <c r="H33" i="9"/>
  <c r="D29" i="9"/>
  <c r="J29" i="9"/>
  <c r="H25" i="9"/>
  <c r="D25" i="9"/>
  <c r="J25" i="9"/>
  <c r="J5" i="9"/>
  <c r="J10" i="9"/>
  <c r="J7" i="9"/>
  <c r="J11" i="9"/>
  <c r="H8" i="9"/>
  <c r="I8" i="9"/>
  <c r="H7" i="9"/>
  <c r="I7" i="9"/>
  <c r="H9" i="9"/>
  <c r="I9" i="9"/>
  <c r="Z52" i="21"/>
  <c r="AE24" i="9"/>
  <c r="AF24" i="9"/>
  <c r="AI24" i="9"/>
  <c r="AJ24" i="9"/>
  <c r="AI27" i="9"/>
  <c r="AJ27" i="9"/>
  <c r="AG27" i="9"/>
  <c r="AH27" i="9"/>
  <c r="AI41" i="9"/>
  <c r="AJ41" i="9"/>
  <c r="AC41" i="9"/>
  <c r="AD41" i="9"/>
  <c r="AA41" i="9"/>
  <c r="AB41" i="9"/>
  <c r="AE41" i="9"/>
  <c r="AF41" i="9"/>
  <c r="AG41" i="9"/>
  <c r="AH41" i="9"/>
  <c r="AI50" i="9"/>
  <c r="AJ50" i="9"/>
  <c r="AC50" i="9"/>
  <c r="AD50" i="9"/>
  <c r="AA50" i="9"/>
  <c r="AB50" i="9"/>
  <c r="AG50" i="9"/>
  <c r="AH50" i="9"/>
  <c r="D21" i="9"/>
  <c r="G53" i="21"/>
  <c r="U53" i="21"/>
  <c r="AG5" i="8"/>
  <c r="AH5" i="8"/>
  <c r="AA5" i="8"/>
  <c r="AB5" i="8"/>
  <c r="AE5" i="8"/>
  <c r="AF5" i="8"/>
  <c r="AC5" i="8"/>
  <c r="AD5" i="8"/>
  <c r="AI5" i="8"/>
  <c r="AJ5" i="8"/>
  <c r="AA62" i="8"/>
  <c r="AB62" i="8"/>
  <c r="AE62" i="8"/>
  <c r="AF62" i="8"/>
  <c r="AA44" i="8"/>
  <c r="AB44" i="8"/>
  <c r="AE44" i="8"/>
  <c r="AF44" i="8"/>
  <c r="H11" i="8"/>
  <c r="I11" i="8"/>
  <c r="H6" i="8"/>
  <c r="I6" i="8"/>
  <c r="H10" i="8"/>
  <c r="I10" i="8"/>
  <c r="Z31" i="21"/>
  <c r="AG62" i="8"/>
  <c r="AH62" i="8"/>
  <c r="AC44" i="8"/>
  <c r="AD44" i="8"/>
  <c r="AA46" i="8"/>
  <c r="AB46" i="8"/>
  <c r="AG46" i="8"/>
  <c r="AH46" i="8"/>
  <c r="AI46" i="8"/>
  <c r="AJ46" i="8"/>
  <c r="AA59" i="8"/>
  <c r="AB59" i="8"/>
  <c r="AE59" i="8"/>
  <c r="AF59" i="8"/>
  <c r="AG59" i="8"/>
  <c r="AH59" i="8"/>
  <c r="AG15" i="8"/>
  <c r="AH15" i="8"/>
  <c r="AA15" i="8"/>
  <c r="AB15" i="8"/>
  <c r="H8" i="8"/>
  <c r="I8" i="8"/>
  <c r="AI62" i="8"/>
  <c r="AJ62" i="8"/>
  <c r="AI44" i="8"/>
  <c r="AJ44" i="8"/>
  <c r="AA64" i="8"/>
  <c r="AB64" i="8"/>
  <c r="AC64" i="8"/>
  <c r="AD64" i="8"/>
  <c r="AI64" i="8"/>
  <c r="AJ64" i="8"/>
  <c r="AE64" i="8"/>
  <c r="AF64" i="8"/>
  <c r="AG64" i="8"/>
  <c r="AH64" i="8"/>
  <c r="AA27" i="8"/>
  <c r="AB27" i="8"/>
  <c r="AC27" i="8"/>
  <c r="AD27" i="8"/>
  <c r="AE27" i="8"/>
  <c r="AF27" i="8"/>
  <c r="AI27" i="8"/>
  <c r="AJ27" i="8"/>
  <c r="AA21" i="8"/>
  <c r="AB21" i="8"/>
  <c r="AI21" i="8"/>
  <c r="AJ21" i="8"/>
  <c r="AE21" i="8"/>
  <c r="AF21" i="8"/>
  <c r="AC21" i="8"/>
  <c r="AD21" i="8"/>
  <c r="AG21" i="8"/>
  <c r="AH21" i="8"/>
  <c r="H63" i="8"/>
  <c r="D59" i="8"/>
  <c r="H55" i="8"/>
  <c r="D55" i="8"/>
  <c r="D51" i="8"/>
  <c r="D47" i="8"/>
  <c r="H43" i="8"/>
  <c r="D43" i="8"/>
  <c r="D39" i="8"/>
  <c r="H39" i="8"/>
  <c r="D35" i="8"/>
  <c r="D31" i="8"/>
  <c r="H31" i="8"/>
  <c r="D27" i="8"/>
  <c r="H27" i="8"/>
  <c r="H23" i="8"/>
  <c r="D23" i="8"/>
  <c r="D19" i="8"/>
  <c r="H19" i="8"/>
  <c r="H15" i="8"/>
  <c r="T11" i="8"/>
  <c r="T19" i="8"/>
  <c r="T52" i="8"/>
  <c r="T20" i="8"/>
  <c r="T23" i="8"/>
  <c r="T43" i="8"/>
  <c r="T51" i="8"/>
  <c r="T15" i="8"/>
  <c r="T55" i="8"/>
  <c r="T36" i="8"/>
  <c r="H14" i="8"/>
  <c r="H7" i="8"/>
  <c r="I7" i="8"/>
  <c r="H9" i="8"/>
  <c r="I9" i="8"/>
  <c r="AI59" i="8"/>
  <c r="AJ59" i="8"/>
  <c r="AA33" i="8"/>
  <c r="AB33" i="8"/>
  <c r="AI33" i="8"/>
  <c r="AJ33" i="8"/>
  <c r="AE33" i="8"/>
  <c r="AF33" i="8"/>
  <c r="AA29" i="8"/>
  <c r="AB29" i="8"/>
  <c r="AE29" i="8"/>
  <c r="AF29" i="8"/>
  <c r="AG29" i="8"/>
  <c r="AH29" i="8"/>
  <c r="AC29" i="8"/>
  <c r="AD29" i="8"/>
  <c r="AI29" i="8"/>
  <c r="AJ29" i="8"/>
  <c r="G49" i="21"/>
  <c r="U49" i="21"/>
  <c r="AC7" i="7"/>
  <c r="AD7" i="7"/>
  <c r="Z35" i="21"/>
  <c r="AE29" i="7"/>
  <c r="AF29" i="7"/>
  <c r="AA29" i="7"/>
  <c r="AB29" i="7"/>
  <c r="AG29" i="7"/>
  <c r="AH29" i="7"/>
  <c r="AI29" i="7"/>
  <c r="AJ29" i="7"/>
  <c r="AC29" i="7"/>
  <c r="AD29" i="7"/>
  <c r="AI5" i="7"/>
  <c r="AJ5" i="7"/>
  <c r="T14" i="7"/>
  <c r="T47" i="7"/>
  <c r="T64" i="7"/>
  <c r="T60" i="7"/>
  <c r="T62" i="7"/>
  <c r="T25" i="7"/>
  <c r="T22" i="7"/>
  <c r="T61" i="7"/>
  <c r="AC15" i="7"/>
  <c r="AD15" i="7"/>
  <c r="D57" i="7"/>
  <c r="H57" i="7"/>
  <c r="D53" i="7"/>
  <c r="H53" i="7"/>
  <c r="H49" i="7"/>
  <c r="D49" i="7"/>
  <c r="D37" i="7"/>
  <c r="H37" i="7"/>
  <c r="H33" i="7"/>
  <c r="D33" i="7"/>
  <c r="H29" i="7"/>
  <c r="D29" i="7"/>
  <c r="H25" i="7"/>
  <c r="D25" i="7"/>
  <c r="D21" i="7"/>
  <c r="H21" i="7"/>
  <c r="T50" i="7"/>
  <c r="AA57" i="7"/>
  <c r="AB57" i="7"/>
  <c r="AE57" i="7"/>
  <c r="AF57" i="7"/>
  <c r="AC57" i="7"/>
  <c r="AD57" i="7"/>
  <c r="AA46" i="7"/>
  <c r="AB46" i="7"/>
  <c r="AC46" i="7"/>
  <c r="AD46" i="7"/>
  <c r="AI46" i="7"/>
  <c r="AJ46" i="7"/>
  <c r="AG46" i="7"/>
  <c r="AH46" i="7"/>
  <c r="AA42" i="7"/>
  <c r="AB42" i="7"/>
  <c r="AG42" i="7"/>
  <c r="AH42" i="7"/>
  <c r="AE42" i="7"/>
  <c r="AF42" i="7"/>
  <c r="AC42" i="7"/>
  <c r="AD42" i="7"/>
  <c r="AI42" i="7"/>
  <c r="AJ42" i="7"/>
  <c r="AA31" i="7"/>
  <c r="AB31" i="7"/>
  <c r="AG31" i="7"/>
  <c r="AH31" i="7"/>
  <c r="AE31" i="7"/>
  <c r="AF31" i="7"/>
  <c r="AC31" i="7"/>
  <c r="AD31" i="7"/>
  <c r="AI31" i="7"/>
  <c r="AJ31" i="7"/>
  <c r="H18" i="7"/>
  <c r="D18" i="7"/>
  <c r="T19" i="7"/>
  <c r="T49" i="7"/>
  <c r="T37" i="7"/>
  <c r="AI7" i="7"/>
  <c r="AJ7" i="7"/>
  <c r="T58" i="7"/>
  <c r="T29" i="7"/>
  <c r="T7" i="7"/>
  <c r="T23" i="7"/>
  <c r="T21" i="7"/>
  <c r="AG5" i="7"/>
  <c r="AH5" i="7"/>
  <c r="T11" i="7"/>
  <c r="T42" i="7"/>
  <c r="T8" i="7"/>
  <c r="T43" i="7"/>
  <c r="T36" i="7"/>
  <c r="T6" i="7"/>
  <c r="T33" i="7"/>
  <c r="T55" i="7"/>
  <c r="T54" i="7"/>
  <c r="T53" i="7"/>
  <c r="T44" i="7"/>
  <c r="T24" i="7"/>
  <c r="T35" i="7"/>
  <c r="AG15" i="7"/>
  <c r="AH15" i="7"/>
  <c r="Z23" i="21"/>
  <c r="AA33" i="7"/>
  <c r="AB33" i="7"/>
  <c r="AE33" i="7"/>
  <c r="AF33" i="7"/>
  <c r="AI33" i="7"/>
  <c r="AJ33" i="7"/>
  <c r="AG33" i="7"/>
  <c r="AH33" i="7"/>
  <c r="AC33" i="7"/>
  <c r="AD33" i="7"/>
  <c r="AA25" i="7"/>
  <c r="AB25" i="7"/>
  <c r="AE25" i="7"/>
  <c r="AF25" i="7"/>
  <c r="AI25" i="7"/>
  <c r="AJ25" i="7"/>
  <c r="AG25" i="7"/>
  <c r="AH25" i="7"/>
  <c r="AC25" i="7"/>
  <c r="AD25" i="7"/>
  <c r="T30" i="7"/>
  <c r="AA52" i="7"/>
  <c r="AB52" i="7"/>
  <c r="AC52" i="7"/>
  <c r="AD52" i="7"/>
  <c r="AI52" i="7"/>
  <c r="AJ52" i="7"/>
  <c r="AE52" i="7"/>
  <c r="AF52" i="7"/>
  <c r="H10" i="7"/>
  <c r="I10" i="7"/>
  <c r="H11" i="7"/>
  <c r="I11" i="7"/>
  <c r="B15" i="7"/>
  <c r="AC5" i="7"/>
  <c r="AD5" i="7"/>
  <c r="AG7" i="7"/>
  <c r="AH7" i="7"/>
  <c r="T39" i="7"/>
  <c r="T5" i="7"/>
  <c r="T9" i="7"/>
  <c r="T20" i="7"/>
  <c r="T26" i="7"/>
  <c r="T38" i="7"/>
  <c r="T63" i="7"/>
  <c r="T34" i="7"/>
  <c r="T27" i="7"/>
  <c r="T52" i="7"/>
  <c r="T57" i="7"/>
  <c r="T13" i="7"/>
  <c r="AI15" i="7"/>
  <c r="AJ15" i="7"/>
  <c r="Z62" i="21"/>
  <c r="AG52" i="7"/>
  <c r="AH52" i="7"/>
  <c r="AC50" i="7"/>
  <c r="AD50" i="7"/>
  <c r="AA50" i="7"/>
  <c r="AB50" i="7"/>
  <c r="AI50" i="7"/>
  <c r="AJ50" i="7"/>
  <c r="AE50" i="7"/>
  <c r="AF50" i="7"/>
  <c r="AG50" i="7"/>
  <c r="AH50" i="7"/>
  <c r="AA36" i="7"/>
  <c r="AB36" i="7"/>
  <c r="AG36" i="7"/>
  <c r="AH36" i="7"/>
  <c r="AE36" i="7"/>
  <c r="AF36" i="7"/>
  <c r="AC36" i="7"/>
  <c r="AD36" i="7"/>
  <c r="AI36" i="7"/>
  <c r="AJ36" i="7"/>
  <c r="AA27" i="7"/>
  <c r="AB27" i="7"/>
  <c r="AE27" i="7"/>
  <c r="AF27" i="7"/>
  <c r="AG27" i="7"/>
  <c r="AH27" i="7"/>
  <c r="AC27" i="7"/>
  <c r="AD27" i="7"/>
  <c r="AI27" i="7"/>
  <c r="AJ27" i="7"/>
  <c r="G16" i="21"/>
  <c r="U16" i="21"/>
  <c r="Z65" i="21"/>
  <c r="Z58" i="21"/>
  <c r="Z53" i="21"/>
  <c r="Z50" i="21"/>
  <c r="Z19" i="21"/>
  <c r="G15" i="21"/>
  <c r="U15" i="21"/>
  <c r="AA37" i="7"/>
  <c r="AB37" i="7"/>
  <c r="Z39" i="21"/>
  <c r="Z34" i="21"/>
  <c r="G45" i="21"/>
  <c r="U45" i="21"/>
  <c r="G52" i="21"/>
  <c r="U52" i="21"/>
  <c r="G44" i="21"/>
  <c r="U44" i="21"/>
  <c r="G32" i="21"/>
  <c r="U32" i="21"/>
  <c r="G28" i="21"/>
  <c r="U28" i="21"/>
  <c r="Z46" i="21"/>
  <c r="AA6" i="6"/>
  <c r="AE6" i="6"/>
  <c r="AF6" i="6"/>
  <c r="AG6" i="6"/>
  <c r="AH6" i="6"/>
  <c r="AI6" i="6"/>
  <c r="AJ6" i="6"/>
  <c r="AC6" i="6"/>
  <c r="AD6" i="6"/>
  <c r="AE5" i="6"/>
  <c r="AF5" i="6"/>
  <c r="AI5" i="6"/>
  <c r="AJ5" i="6"/>
  <c r="AG5" i="6"/>
  <c r="AH5" i="6"/>
  <c r="AC5" i="6"/>
  <c r="AD5" i="6"/>
  <c r="AA5" i="6"/>
  <c r="H10" i="6"/>
  <c r="I10" i="6"/>
  <c r="Z56" i="21"/>
  <c r="Z54" i="21"/>
  <c r="AG18" i="6"/>
  <c r="AH18" i="6"/>
  <c r="AA18" i="6"/>
  <c r="AB18" i="6"/>
  <c r="AG32" i="6"/>
  <c r="AH32" i="6"/>
  <c r="AE32" i="6"/>
  <c r="AF32" i="6"/>
  <c r="AI32" i="6"/>
  <c r="AJ32" i="6"/>
  <c r="AA32" i="6"/>
  <c r="AB32" i="6"/>
  <c r="AC26" i="6"/>
  <c r="AD26" i="6"/>
  <c r="AG26" i="6"/>
  <c r="AH26" i="6"/>
  <c r="AI26" i="6"/>
  <c r="AJ26" i="6"/>
  <c r="AA26" i="6"/>
  <c r="AB26" i="6"/>
  <c r="AE26" i="6"/>
  <c r="AF26" i="6"/>
  <c r="G17" i="21"/>
  <c r="U17" i="21"/>
  <c r="H7" i="6"/>
  <c r="I7" i="6"/>
  <c r="H8" i="6"/>
  <c r="I8" i="6"/>
  <c r="H9" i="6"/>
  <c r="I9" i="6"/>
  <c r="H11" i="6"/>
  <c r="I11" i="6"/>
  <c r="B9" i="6"/>
  <c r="AA22" i="6"/>
  <c r="AB22" i="6"/>
  <c r="Z13" i="21"/>
  <c r="AC21" i="6"/>
  <c r="AD21" i="6"/>
  <c r="AA21" i="6"/>
  <c r="AB21" i="6"/>
  <c r="AE37" i="6"/>
  <c r="AF37" i="6"/>
  <c r="AA37" i="6"/>
  <c r="AB37" i="6"/>
  <c r="AG37" i="6"/>
  <c r="AH37" i="6"/>
  <c r="AI37" i="6"/>
  <c r="AJ37" i="6"/>
  <c r="AI57" i="6"/>
  <c r="AJ57" i="6"/>
  <c r="AG57" i="6"/>
  <c r="AH57" i="6"/>
  <c r="AC57" i="6"/>
  <c r="AD57" i="6"/>
  <c r="H62" i="6"/>
  <c r="J62" i="6"/>
  <c r="D62" i="6"/>
  <c r="H58" i="6"/>
  <c r="K58" i="6"/>
  <c r="H54" i="6"/>
  <c r="D54" i="6"/>
  <c r="K54" i="6"/>
  <c r="J54" i="6"/>
  <c r="J50" i="6"/>
  <c r="H50" i="6"/>
  <c r="D50" i="6"/>
  <c r="H46" i="6"/>
  <c r="J46" i="6"/>
  <c r="D42" i="6"/>
  <c r="H42" i="6"/>
  <c r="D38" i="6"/>
  <c r="J38" i="6"/>
  <c r="K38" i="6"/>
  <c r="H34" i="6"/>
  <c r="D34" i="6"/>
  <c r="J34" i="6"/>
  <c r="K34" i="6"/>
  <c r="H30" i="6"/>
  <c r="D30" i="6"/>
  <c r="J30" i="6"/>
  <c r="K30" i="6"/>
  <c r="D26" i="6"/>
  <c r="K26" i="6"/>
  <c r="H22" i="6"/>
  <c r="D22" i="6"/>
  <c r="J22" i="6"/>
  <c r="H18" i="6"/>
  <c r="J18" i="6"/>
  <c r="K18" i="6"/>
  <c r="J9" i="6"/>
  <c r="AC22" i="6"/>
  <c r="AD22" i="6"/>
  <c r="AE18" i="6"/>
  <c r="AF18" i="6"/>
  <c r="Z45" i="21"/>
  <c r="Z41" i="21"/>
  <c r="Z28" i="21"/>
  <c r="G22" i="21"/>
  <c r="U22" i="21"/>
  <c r="AC14" i="6"/>
  <c r="AD14" i="6"/>
  <c r="AE14" i="6"/>
  <c r="AF14" i="6"/>
  <c r="AC32" i="6"/>
  <c r="AD32" i="6"/>
  <c r="AC48" i="6"/>
  <c r="AD48" i="6"/>
  <c r="AI48" i="6"/>
  <c r="AJ48" i="6"/>
  <c r="AA48" i="6"/>
  <c r="AB48" i="6"/>
  <c r="AE48" i="6"/>
  <c r="AF48" i="6"/>
  <c r="AG62" i="6"/>
  <c r="AH62" i="6"/>
  <c r="AC62" i="6"/>
  <c r="AD62" i="6"/>
  <c r="AA62" i="6"/>
  <c r="AB62" i="6"/>
  <c r="AE62" i="6"/>
  <c r="AF62" i="6"/>
  <c r="J58" i="6"/>
  <c r="AC43" i="6"/>
  <c r="AD43" i="6"/>
  <c r="AE44" i="6"/>
  <c r="AF44" i="6"/>
  <c r="AG59" i="6"/>
  <c r="AH59" i="6"/>
  <c r="AI58" i="6"/>
  <c r="AJ58" i="6"/>
  <c r="AA58" i="6"/>
  <c r="AB58" i="6"/>
  <c r="AI43" i="6"/>
  <c r="AJ43" i="6"/>
  <c r="J6" i="6"/>
  <c r="J11" i="6"/>
  <c r="J7" i="6"/>
  <c r="J5" i="6"/>
  <c r="J8" i="6"/>
  <c r="J10" i="6"/>
  <c r="K8" i="6"/>
  <c r="D8" i="6"/>
  <c r="AE43" i="6"/>
  <c r="AF43" i="6"/>
  <c r="AA43" i="6"/>
  <c r="AB43" i="6"/>
  <c r="AI44" i="6"/>
  <c r="AJ44" i="6"/>
  <c r="AC59" i="6"/>
  <c r="AD59" i="6"/>
  <c r="AG58" i="6"/>
  <c r="AH58" i="6"/>
  <c r="AC58" i="6"/>
  <c r="AD58" i="6"/>
  <c r="G37" i="21"/>
  <c r="U37" i="21"/>
  <c r="G33" i="21"/>
  <c r="U33" i="21"/>
  <c r="G29" i="21"/>
  <c r="U29" i="21"/>
  <c r="K9" i="6"/>
  <c r="H47" i="6"/>
  <c r="H63" i="6"/>
  <c r="G61" i="21"/>
  <c r="U61" i="21"/>
  <c r="G40" i="21"/>
  <c r="U40" i="21"/>
  <c r="G59" i="21"/>
  <c r="U59" i="21"/>
  <c r="G55" i="21"/>
  <c r="U55" i="21"/>
  <c r="G43" i="21"/>
  <c r="U43" i="21"/>
  <c r="G39" i="21"/>
  <c r="U39" i="21"/>
  <c r="G35" i="21"/>
  <c r="U35" i="21"/>
  <c r="G27" i="21"/>
  <c r="U27" i="21"/>
  <c r="H51" i="6"/>
  <c r="H39" i="6"/>
  <c r="H55" i="6"/>
  <c r="H35" i="6"/>
  <c r="G54" i="21"/>
  <c r="U54" i="21"/>
  <c r="G50" i="21"/>
  <c r="U50" i="21"/>
  <c r="G46" i="21"/>
  <c r="U46" i="21"/>
  <c r="G42" i="21"/>
  <c r="U42" i="21"/>
  <c r="G38" i="21"/>
  <c r="U38" i="21"/>
  <c r="G34" i="21"/>
  <c r="U34" i="21"/>
  <c r="G30" i="21"/>
  <c r="U30" i="21"/>
  <c r="G26" i="21"/>
  <c r="U26" i="21"/>
  <c r="AC7" i="4"/>
  <c r="AD7" i="4"/>
  <c r="AA7" i="4"/>
  <c r="AG7" i="4"/>
  <c r="AH7" i="4"/>
  <c r="AI7" i="4"/>
  <c r="AJ7" i="4"/>
  <c r="AE7" i="4"/>
  <c r="AF7" i="4"/>
  <c r="K57" i="4"/>
  <c r="H57" i="4"/>
  <c r="J57" i="4"/>
  <c r="D57" i="4"/>
  <c r="H25" i="4"/>
  <c r="K25" i="4"/>
  <c r="J25" i="4"/>
  <c r="J13" i="4"/>
  <c r="K13" i="4"/>
  <c r="H13" i="4"/>
  <c r="H8" i="4"/>
  <c r="I8" i="4"/>
  <c r="Z48" i="21"/>
  <c r="Z43" i="21"/>
  <c r="Z40" i="21"/>
  <c r="G23" i="21"/>
  <c r="U23" i="21"/>
  <c r="AC18" i="4"/>
  <c r="AD18" i="4"/>
  <c r="AA18" i="4"/>
  <c r="AB18" i="4"/>
  <c r="AG18" i="4"/>
  <c r="AH18" i="4"/>
  <c r="AI18" i="4"/>
  <c r="AJ18" i="4"/>
  <c r="AE18" i="4"/>
  <c r="AF18" i="4"/>
  <c r="K61" i="4"/>
  <c r="J61" i="4"/>
  <c r="D61" i="4"/>
  <c r="K49" i="4"/>
  <c r="J49" i="4"/>
  <c r="K41" i="4"/>
  <c r="H41" i="4"/>
  <c r="D41" i="4"/>
  <c r="J41" i="4"/>
  <c r="H33" i="4"/>
  <c r="K33" i="4"/>
  <c r="D33" i="4"/>
  <c r="J33" i="4"/>
  <c r="K21" i="4"/>
  <c r="D21" i="4"/>
  <c r="H21" i="4"/>
  <c r="J21" i="4"/>
  <c r="AC42" i="4"/>
  <c r="AD42" i="4"/>
  <c r="AI42" i="4"/>
  <c r="AJ42" i="4"/>
  <c r="AE42" i="4"/>
  <c r="AF42" i="4"/>
  <c r="AG42" i="4"/>
  <c r="AH42" i="4"/>
  <c r="AA42" i="4"/>
  <c r="AB42" i="4"/>
  <c r="J10" i="4"/>
  <c r="J6" i="4"/>
  <c r="H10" i="4"/>
  <c r="I10" i="4"/>
  <c r="J5" i="4"/>
  <c r="J8" i="4"/>
  <c r="J9" i="4"/>
  <c r="J11" i="4"/>
  <c r="J17" i="4"/>
  <c r="J29" i="4"/>
  <c r="J37" i="4"/>
  <c r="J45" i="4"/>
  <c r="J53" i="4"/>
  <c r="K5" i="4"/>
  <c r="D5" i="4"/>
  <c r="H5" i="4"/>
  <c r="I5" i="4"/>
  <c r="H6" i="4"/>
  <c r="I6" i="4"/>
  <c r="G62" i="21"/>
  <c r="U62" i="21"/>
  <c r="H49" i="4"/>
  <c r="K53" i="4"/>
  <c r="D53" i="4"/>
  <c r="H53" i="4"/>
  <c r="K45" i="4"/>
  <c r="D45" i="4"/>
  <c r="H45" i="4"/>
  <c r="K37" i="4"/>
  <c r="D37" i="4"/>
  <c r="H37" i="4"/>
  <c r="K29" i="4"/>
  <c r="H29" i="4"/>
  <c r="K17" i="4"/>
  <c r="D17" i="4"/>
  <c r="AC57" i="4"/>
  <c r="AD57" i="4"/>
  <c r="AA57" i="4"/>
  <c r="AB57" i="4"/>
  <c r="AI57" i="4"/>
  <c r="AJ57" i="4"/>
  <c r="AG57" i="4"/>
  <c r="AH57" i="4"/>
  <c r="H11" i="4"/>
  <c r="I11" i="4"/>
  <c r="H9" i="4"/>
  <c r="I9" i="4"/>
  <c r="D13" i="4"/>
  <c r="Z59" i="21"/>
  <c r="Z47" i="21"/>
  <c r="Z44" i="21"/>
  <c r="Z36" i="21"/>
  <c r="Z32" i="21"/>
  <c r="Z25" i="21"/>
  <c r="Z20" i="21"/>
  <c r="Z18" i="21"/>
  <c r="G21" i="21"/>
  <c r="U21" i="21"/>
  <c r="AC60" i="4"/>
  <c r="AD60" i="4"/>
  <c r="AA60" i="4"/>
  <c r="AB60" i="4"/>
  <c r="AI45" i="4"/>
  <c r="AJ45" i="4"/>
  <c r="AC45" i="4"/>
  <c r="AD45" i="4"/>
  <c r="AA45" i="4"/>
  <c r="AB45" i="4"/>
  <c r="AC21" i="4"/>
  <c r="AD21" i="4"/>
  <c r="AA21" i="4"/>
  <c r="AB21" i="4"/>
  <c r="AC63" i="4"/>
  <c r="AD63" i="4"/>
  <c r="AC31" i="4"/>
  <c r="AD31" i="4"/>
  <c r="Z60" i="21"/>
  <c r="Z24" i="21"/>
  <c r="G58" i="21"/>
  <c r="U58" i="21"/>
  <c r="AC48" i="4"/>
  <c r="AD48" i="4"/>
  <c r="AA48" i="4"/>
  <c r="AB48" i="4"/>
  <c r="AA51" i="4"/>
  <c r="AB51" i="4"/>
  <c r="AI51" i="4"/>
  <c r="AJ51" i="4"/>
  <c r="AC36" i="4"/>
  <c r="AD36" i="4"/>
  <c r="AA36" i="4"/>
  <c r="AB36" i="4"/>
  <c r="AC26" i="4"/>
  <c r="AD26" i="4"/>
  <c r="AG26" i="4"/>
  <c r="AH26" i="4"/>
  <c r="AA61" i="4"/>
  <c r="AB61" i="4"/>
  <c r="AA53" i="4"/>
  <c r="AB53" i="4"/>
  <c r="AA49" i="4"/>
  <c r="AB49" i="4"/>
  <c r="AA41" i="4"/>
  <c r="AB41" i="4"/>
  <c r="AA37" i="4"/>
  <c r="AB37" i="4"/>
  <c r="AA33" i="4"/>
  <c r="AB33" i="4"/>
  <c r="AA29" i="4"/>
  <c r="AB29" i="4"/>
  <c r="AA25" i="4"/>
  <c r="AB25" i="4"/>
  <c r="AA17" i="4"/>
  <c r="AB17" i="4"/>
  <c r="AA13" i="4"/>
  <c r="AB13" i="4"/>
  <c r="G60" i="21"/>
  <c r="U60" i="21"/>
  <c r="Z63" i="21"/>
  <c r="Z55" i="21"/>
  <c r="Z37" i="21"/>
  <c r="Z29" i="21"/>
  <c r="Z17" i="21"/>
  <c r="Z15" i="21"/>
  <c r="AA64" i="4"/>
  <c r="AB64" i="4"/>
  <c r="AA56" i="4"/>
  <c r="AB56" i="4"/>
  <c r="AA52" i="4"/>
  <c r="AB52" i="4"/>
  <c r="AA44" i="4"/>
  <c r="AB44" i="4"/>
  <c r="AA40" i="4"/>
  <c r="AB40" i="4"/>
  <c r="AA32" i="4"/>
  <c r="AB32" i="4"/>
  <c r="AA28" i="4"/>
  <c r="AB28" i="4"/>
  <c r="AA24" i="4"/>
  <c r="AB24" i="4"/>
  <c r="AA20" i="4"/>
  <c r="AB20" i="4"/>
  <c r="AA16" i="4"/>
  <c r="AB16" i="4"/>
  <c r="AA12" i="4"/>
  <c r="AB12" i="4"/>
  <c r="AA6" i="4"/>
  <c r="AE7" i="3"/>
  <c r="AF7" i="3"/>
  <c r="AI5" i="3"/>
  <c r="AJ5" i="3"/>
  <c r="AG5" i="3"/>
  <c r="AH5" i="3"/>
  <c r="AC5" i="3"/>
  <c r="AD5" i="3"/>
  <c r="AI7" i="3"/>
  <c r="AJ7" i="3"/>
  <c r="AA6" i="3"/>
  <c r="AI6" i="3"/>
  <c r="AJ6" i="3"/>
  <c r="AE6" i="3"/>
  <c r="AF6" i="3"/>
  <c r="AA7" i="3"/>
  <c r="AC6" i="3"/>
  <c r="AD6" i="3"/>
  <c r="AG7" i="3"/>
  <c r="AH7" i="3"/>
  <c r="AA5" i="3"/>
  <c r="J9" i="3"/>
  <c r="G36" i="21"/>
  <c r="U36" i="21"/>
  <c r="J61" i="3"/>
  <c r="D61" i="3"/>
  <c r="H61" i="3"/>
  <c r="H11" i="3"/>
  <c r="I11" i="3"/>
  <c r="H9" i="3"/>
  <c r="I9" i="3"/>
  <c r="J6" i="3"/>
  <c r="J10" i="3"/>
  <c r="H10" i="3"/>
  <c r="I10" i="3"/>
  <c r="J7" i="3"/>
  <c r="J8" i="3"/>
  <c r="H8" i="3"/>
  <c r="I8" i="3"/>
  <c r="AA36" i="3"/>
  <c r="AB36" i="3"/>
  <c r="AG36" i="3"/>
  <c r="AH36" i="3"/>
  <c r="AC36" i="3"/>
  <c r="AD36" i="3"/>
  <c r="AI36" i="3"/>
  <c r="AJ36" i="3"/>
  <c r="AE36" i="3"/>
  <c r="AF36" i="3"/>
  <c r="AA32" i="3"/>
  <c r="AB32" i="3"/>
  <c r="AI32" i="3"/>
  <c r="AJ32" i="3"/>
  <c r="AE32" i="3"/>
  <c r="AF32" i="3"/>
  <c r="AC32" i="3"/>
  <c r="AD32" i="3"/>
  <c r="AA28" i="3"/>
  <c r="AB28" i="3"/>
  <c r="AG28" i="3"/>
  <c r="AH28" i="3"/>
  <c r="AC28" i="3"/>
  <c r="AD28" i="3"/>
  <c r="AE28" i="3"/>
  <c r="AF28" i="3"/>
  <c r="AI28" i="3"/>
  <c r="AJ28" i="3"/>
  <c r="AA19" i="3"/>
  <c r="AB19" i="3"/>
  <c r="AE19" i="3"/>
  <c r="AF19" i="3"/>
  <c r="AG19" i="3"/>
  <c r="AH19" i="3"/>
  <c r="AI19" i="3"/>
  <c r="AJ19" i="3"/>
  <c r="AC19" i="3"/>
  <c r="AD19" i="3"/>
  <c r="AA15" i="3"/>
  <c r="AB15" i="3"/>
  <c r="AC15" i="3"/>
  <c r="AD15" i="3"/>
  <c r="AE15" i="3"/>
  <c r="AF15" i="3"/>
  <c r="AG15" i="3"/>
  <c r="AH15" i="3"/>
  <c r="J5" i="3"/>
  <c r="AA46" i="3"/>
  <c r="AB46" i="3"/>
  <c r="AE46" i="3"/>
  <c r="AF46" i="3"/>
  <c r="AC46" i="3"/>
  <c r="AD46" i="3"/>
  <c r="AA41" i="3"/>
  <c r="AB41" i="3"/>
  <c r="AE41" i="3"/>
  <c r="AF41" i="3"/>
  <c r="J13" i="3"/>
  <c r="K13" i="3"/>
  <c r="AA30" i="3"/>
  <c r="AB30" i="3"/>
  <c r="AC30" i="3"/>
  <c r="AD30" i="3"/>
  <c r="Z27" i="21"/>
  <c r="G20" i="21"/>
  <c r="U20" i="21"/>
  <c r="AA48" i="3"/>
  <c r="AB48" i="3"/>
  <c r="AE48" i="3"/>
  <c r="AF48" i="3"/>
  <c r="AA39" i="3"/>
  <c r="AB39" i="3"/>
  <c r="AE39" i="3"/>
  <c r="AF39" i="3"/>
  <c r="AC39" i="3"/>
  <c r="AD39" i="3"/>
  <c r="B141" i="19"/>
  <c r="B241" i="19"/>
  <c r="B191" i="20"/>
  <c r="L341" i="19"/>
  <c r="B291" i="20"/>
  <c r="T43" i="9"/>
  <c r="Z33" i="9"/>
  <c r="Z31" i="9"/>
  <c r="Z27" i="9"/>
  <c r="Z23" i="9"/>
  <c r="T23" i="9"/>
  <c r="Z19" i="9"/>
  <c r="T17" i="9"/>
  <c r="T15" i="9"/>
  <c r="Z26" i="9"/>
  <c r="Z32" i="9"/>
  <c r="T10" i="9"/>
  <c r="T56" i="9"/>
  <c r="Z36" i="9"/>
  <c r="T61" i="9"/>
  <c r="T53" i="9"/>
  <c r="T45" i="9"/>
  <c r="T37" i="9"/>
  <c r="Z29" i="9"/>
  <c r="T21" i="9"/>
  <c r="Z12" i="9"/>
  <c r="Z57" i="9"/>
  <c r="T5" i="9"/>
  <c r="T24" i="9"/>
  <c r="Z53" i="9"/>
  <c r="Z37" i="9"/>
  <c r="Z18" i="9"/>
  <c r="AC11" i="9"/>
  <c r="AD11" i="9"/>
  <c r="Z34" i="9"/>
  <c r="Z6" i="9"/>
  <c r="T28" i="9"/>
  <c r="T13" i="9"/>
  <c r="Z64" i="9"/>
  <c r="Z50" i="9"/>
  <c r="T62" i="9"/>
  <c r="T60" i="9"/>
  <c r="Z9" i="9"/>
  <c r="Z41" i="9"/>
  <c r="Z60" i="9"/>
  <c r="Z28" i="9"/>
  <c r="T63" i="9"/>
  <c r="Z5" i="9"/>
  <c r="T7" i="9"/>
  <c r="T48" i="9"/>
  <c r="T16" i="9"/>
  <c r="T27" i="9"/>
  <c r="Z15" i="9"/>
  <c r="Z47" i="9"/>
  <c r="Z49" i="9"/>
  <c r="Z56" i="9"/>
  <c r="Z24" i="9"/>
  <c r="T33" i="9"/>
  <c r="T6" i="9"/>
  <c r="Z11" i="9"/>
  <c r="Z10" i="9"/>
  <c r="T22" i="9"/>
  <c r="T38" i="9"/>
  <c r="T54" i="9"/>
  <c r="T18" i="9"/>
  <c r="Z22" i="9"/>
  <c r="Z39" i="9"/>
  <c r="T19" i="9"/>
  <c r="Z21" i="9"/>
  <c r="T36" i="9"/>
  <c r="Z25" i="9"/>
  <c r="Z52" i="9"/>
  <c r="Z20" i="9"/>
  <c r="T47" i="9"/>
  <c r="Z51" i="9"/>
  <c r="T57" i="9"/>
  <c r="T40" i="9"/>
  <c r="T49" i="9"/>
  <c r="T11" i="9"/>
  <c r="Z46" i="9"/>
  <c r="Z61" i="9"/>
  <c r="Z62" i="9"/>
  <c r="Z45" i="9"/>
  <c r="Z48" i="9"/>
  <c r="Z16" i="9"/>
  <c r="T55" i="9"/>
  <c r="Z59" i="9"/>
  <c r="Z58" i="9"/>
  <c r="T29" i="9"/>
  <c r="T26" i="9"/>
  <c r="T42" i="9"/>
  <c r="T58" i="9"/>
  <c r="T34" i="9"/>
  <c r="Z38" i="9"/>
  <c r="Z55" i="9"/>
  <c r="T35" i="9"/>
  <c r="T12" i="9"/>
  <c r="T44" i="9"/>
  <c r="T25" i="9"/>
  <c r="Z17" i="9"/>
  <c r="Z44" i="9"/>
  <c r="T31" i="9"/>
  <c r="Z35" i="9"/>
  <c r="T64" i="9"/>
  <c r="T32" i="9"/>
  <c r="T59" i="9"/>
  <c r="Z63" i="9"/>
  <c r="Z14" i="9"/>
  <c r="T8" i="9"/>
  <c r="Z30" i="9"/>
  <c r="T41" i="9"/>
  <c r="Z40" i="9"/>
  <c r="Z8" i="9"/>
  <c r="T39" i="9"/>
  <c r="Z43" i="9"/>
  <c r="Z42" i="9"/>
  <c r="T14" i="9"/>
  <c r="T30" i="9"/>
  <c r="T46" i="9"/>
  <c r="T50" i="9"/>
  <c r="Z54" i="9"/>
  <c r="Z7" i="9"/>
  <c r="T51" i="9"/>
  <c r="T20" i="9"/>
  <c r="T52" i="9"/>
  <c r="T9" i="9"/>
  <c r="AA5" i="5"/>
  <c r="AC5" i="5"/>
  <c r="AD5" i="5"/>
  <c r="AC10" i="5"/>
  <c r="AA10" i="5"/>
  <c r="AB10" i="5"/>
  <c r="AI10" i="5"/>
  <c r="AJ10" i="5"/>
  <c r="AG10" i="5"/>
  <c r="AH10" i="5"/>
  <c r="H8" i="5"/>
  <c r="I8" i="5"/>
  <c r="J10" i="5"/>
  <c r="J6" i="5"/>
  <c r="J8" i="5"/>
  <c r="H11" i="5"/>
  <c r="I11" i="5"/>
  <c r="J5" i="5"/>
  <c r="J7" i="5"/>
  <c r="J9" i="5"/>
  <c r="K6" i="5"/>
  <c r="D6" i="5"/>
  <c r="H7" i="5"/>
  <c r="I7" i="5"/>
  <c r="H9" i="5"/>
  <c r="I9" i="5"/>
  <c r="AC49" i="5"/>
  <c r="AD49" i="5"/>
  <c r="W57" i="17"/>
  <c r="AU56" i="11"/>
  <c r="AV56" i="11"/>
  <c r="W49" i="17"/>
  <c r="AU48" i="11"/>
  <c r="AV48" i="11"/>
  <c r="W32" i="17"/>
  <c r="AU31" i="11"/>
  <c r="AV31" i="11"/>
  <c r="W43" i="17"/>
  <c r="AU42" i="11"/>
  <c r="AV42" i="11"/>
  <c r="W44" i="17"/>
  <c r="AU43" i="11"/>
  <c r="AV43" i="11"/>
  <c r="W12" i="17"/>
  <c r="AU11" i="11"/>
  <c r="AV11" i="11"/>
  <c r="W15" i="17"/>
  <c r="AU14" i="11"/>
  <c r="AV14" i="11"/>
  <c r="W14" i="17"/>
  <c r="AU13" i="11"/>
  <c r="AV13" i="11"/>
  <c r="W63" i="17"/>
  <c r="AU62" i="11"/>
  <c r="AV62" i="11"/>
  <c r="W62" i="17"/>
  <c r="AU61" i="11"/>
  <c r="AV61" i="11"/>
  <c r="W41" i="17"/>
  <c r="AU40" i="11"/>
  <c r="AV40" i="11"/>
  <c r="W58" i="17"/>
  <c r="AU57" i="11"/>
  <c r="AV57" i="11"/>
  <c r="W38" i="17"/>
  <c r="AU37" i="11"/>
  <c r="AV37" i="11"/>
  <c r="W60" i="17"/>
  <c r="AU59" i="11"/>
  <c r="AV59" i="11"/>
  <c r="W56" i="17"/>
  <c r="AU55" i="11"/>
  <c r="AV55" i="11"/>
  <c r="W47" i="17"/>
  <c r="AU46" i="11"/>
  <c r="AV46" i="11"/>
  <c r="W46" i="17"/>
  <c r="AU45" i="11"/>
  <c r="AV45" i="11"/>
  <c r="W25" i="17"/>
  <c r="AU24" i="11"/>
  <c r="AV24" i="11"/>
  <c r="W26" i="17"/>
  <c r="AU25" i="11"/>
  <c r="AV25" i="11"/>
  <c r="W39" i="17"/>
  <c r="AU38" i="11"/>
  <c r="AV38" i="11"/>
  <c r="W31" i="17"/>
  <c r="AU30" i="11"/>
  <c r="AV30" i="11"/>
  <c r="W30" i="17"/>
  <c r="AU29" i="11"/>
  <c r="AV29" i="11"/>
  <c r="W64" i="17"/>
  <c r="AU63" i="11"/>
  <c r="AV63" i="11"/>
  <c r="W37" i="17"/>
  <c r="AU36" i="11"/>
  <c r="AV36" i="11"/>
  <c r="W16" i="17"/>
  <c r="AU15" i="11"/>
  <c r="AV15" i="11"/>
  <c r="W59" i="17"/>
  <c r="AU58" i="11"/>
  <c r="AV58" i="11"/>
  <c r="W42" i="17"/>
  <c r="AU41" i="11"/>
  <c r="AV41" i="11"/>
  <c r="W55" i="17"/>
  <c r="AU54" i="11"/>
  <c r="AV54" i="11"/>
  <c r="W22" i="17"/>
  <c r="AU21" i="11"/>
  <c r="AV21" i="11"/>
  <c r="W24" i="17"/>
  <c r="W33" i="17"/>
  <c r="AU32" i="11"/>
  <c r="AV32" i="11"/>
  <c r="W13" i="17"/>
  <c r="AU12" i="11"/>
  <c r="AV12" i="11"/>
  <c r="W48" i="17"/>
  <c r="AU47" i="11"/>
  <c r="AV47" i="11"/>
  <c r="W27" i="17"/>
  <c r="AU26" i="11"/>
  <c r="AV26" i="11"/>
  <c r="W53" i="17"/>
  <c r="AU52" i="11"/>
  <c r="AV52" i="11"/>
  <c r="W28" i="17"/>
  <c r="AU27" i="11"/>
  <c r="AV27" i="11"/>
  <c r="W23" i="17"/>
  <c r="AU22" i="11"/>
  <c r="AV22" i="11"/>
  <c r="W40" i="17"/>
  <c r="AU39" i="11"/>
  <c r="AV39" i="11"/>
  <c r="W17" i="17"/>
  <c r="AU16" i="11"/>
  <c r="AV16" i="11"/>
  <c r="W36" i="17"/>
  <c r="AU35" i="11"/>
  <c r="AV35" i="11"/>
  <c r="W13" i="16"/>
  <c r="AQ12" i="11"/>
  <c r="AR12" i="11"/>
  <c r="W18" i="16"/>
  <c r="AQ17" i="11"/>
  <c r="AR17" i="11"/>
  <c r="W20" i="16"/>
  <c r="AQ19" i="11"/>
  <c r="AR19" i="11"/>
  <c r="W49" i="14"/>
  <c r="AI48" i="11"/>
  <c r="AJ48" i="11"/>
  <c r="W59" i="14"/>
  <c r="AI58" i="11"/>
  <c r="AJ58" i="11"/>
  <c r="W47" i="14"/>
  <c r="AI46" i="11"/>
  <c r="AJ46" i="11"/>
  <c r="W21" i="14"/>
  <c r="AI20" i="11"/>
  <c r="AJ20" i="11"/>
  <c r="W13" i="14"/>
  <c r="AI12" i="11"/>
  <c r="AJ12" i="11"/>
  <c r="W31" i="14"/>
  <c r="AI30" i="11"/>
  <c r="AJ30" i="11"/>
  <c r="W38" i="10"/>
  <c r="W56" i="10"/>
  <c r="AE55" i="11"/>
  <c r="AF55" i="11"/>
  <c r="T32" i="7"/>
  <c r="W23" i="11"/>
  <c r="X23" i="11"/>
  <c r="W19" i="11"/>
  <c r="X19" i="11"/>
  <c r="W62" i="11"/>
  <c r="X62" i="11"/>
  <c r="W30" i="11"/>
  <c r="X30" i="11"/>
  <c r="W51" i="11"/>
  <c r="X51" i="11"/>
  <c r="W57" i="11"/>
  <c r="X57" i="11"/>
  <c r="W40" i="11"/>
  <c r="X40" i="11"/>
  <c r="W25" i="11"/>
  <c r="X25" i="11"/>
  <c r="W41" i="11"/>
  <c r="X41" i="11"/>
  <c r="T46" i="7"/>
  <c r="T59" i="7"/>
  <c r="T16" i="7"/>
  <c r="T51" i="7"/>
  <c r="T28" i="7"/>
  <c r="T41" i="7"/>
  <c r="T45" i="7"/>
  <c r="T12" i="7"/>
  <c r="T18" i="7"/>
  <c r="T31" i="7"/>
  <c r="T40" i="7"/>
  <c r="T48" i="7"/>
  <c r="T10" i="7"/>
  <c r="T56" i="7"/>
  <c r="T17" i="7"/>
  <c r="D9" i="17"/>
  <c r="W9" i="17"/>
  <c r="AU8" i="11"/>
  <c r="AV8" i="11"/>
  <c r="AU23" i="11"/>
  <c r="AV23" i="11"/>
  <c r="W21" i="17"/>
  <c r="W54" i="17"/>
  <c r="W34" i="17"/>
  <c r="W20" i="17"/>
  <c r="AC6" i="17"/>
  <c r="AD6" i="17"/>
  <c r="AE6" i="17"/>
  <c r="AF6" i="17"/>
  <c r="AI6" i="17"/>
  <c r="AJ6" i="17"/>
  <c r="AG6" i="17"/>
  <c r="AH6" i="17"/>
  <c r="AA6" i="17"/>
  <c r="AB6" i="17"/>
  <c r="AI7" i="17"/>
  <c r="AJ7" i="17"/>
  <c r="AE7" i="17"/>
  <c r="AF7" i="17"/>
  <c r="AG7" i="17"/>
  <c r="AH7" i="17"/>
  <c r="AA7" i="17"/>
  <c r="AB7" i="17"/>
  <c r="AC7" i="17"/>
  <c r="AD7" i="17"/>
  <c r="W50" i="17"/>
  <c r="W61" i="17"/>
  <c r="AA9" i="17"/>
  <c r="AB9" i="17"/>
  <c r="AC9" i="17"/>
  <c r="AD9" i="17"/>
  <c r="AI9" i="17"/>
  <c r="AJ9" i="17"/>
  <c r="AG9" i="17"/>
  <c r="AH9" i="17"/>
  <c r="AE9" i="17"/>
  <c r="AF9" i="17"/>
  <c r="AI8" i="17"/>
  <c r="AJ8" i="17"/>
  <c r="AE8" i="17"/>
  <c r="AF8" i="17"/>
  <c r="AA8" i="17"/>
  <c r="AB8" i="17"/>
  <c r="AC8" i="17"/>
  <c r="AD8" i="17"/>
  <c r="AG8" i="17"/>
  <c r="AH8" i="17"/>
  <c r="W18" i="17"/>
  <c r="W29" i="17"/>
  <c r="AA10" i="17"/>
  <c r="AB10" i="17"/>
  <c r="AG10" i="17"/>
  <c r="AH10" i="17"/>
  <c r="AC10" i="17"/>
  <c r="AD10" i="17"/>
  <c r="AE10" i="17"/>
  <c r="AF10" i="17"/>
  <c r="AI10" i="17"/>
  <c r="AJ10" i="17"/>
  <c r="W35" i="17"/>
  <c r="W45" i="17"/>
  <c r="W51" i="17"/>
  <c r="W52" i="17"/>
  <c r="AC5" i="17"/>
  <c r="AD5" i="17"/>
  <c r="AG5" i="17"/>
  <c r="AH5" i="17"/>
  <c r="B12" i="17"/>
  <c r="AE5" i="17"/>
  <c r="AF5" i="17"/>
  <c r="AI5" i="17"/>
  <c r="AJ5" i="17"/>
  <c r="B9" i="17"/>
  <c r="B15" i="17"/>
  <c r="B18" i="17"/>
  <c r="AA5" i="17"/>
  <c r="AB5" i="17"/>
  <c r="B6" i="17"/>
  <c r="AI11" i="17"/>
  <c r="AJ11" i="17"/>
  <c r="AE11" i="17"/>
  <c r="AF11" i="17"/>
  <c r="AG11" i="17"/>
  <c r="AH11" i="17"/>
  <c r="AC11" i="17"/>
  <c r="AD11" i="17"/>
  <c r="AA11" i="17"/>
  <c r="AB11" i="17"/>
  <c r="K11" i="17"/>
  <c r="K7" i="17"/>
  <c r="K8" i="17"/>
  <c r="K5" i="17"/>
  <c r="K6" i="17"/>
  <c r="K10" i="17"/>
  <c r="W19" i="17"/>
  <c r="K11" i="16"/>
  <c r="K10" i="16"/>
  <c r="K8" i="16"/>
  <c r="K7" i="16"/>
  <c r="K5" i="16"/>
  <c r="W54" i="16"/>
  <c r="W37" i="16"/>
  <c r="W32" i="16"/>
  <c r="W31" i="16"/>
  <c r="W36" i="16"/>
  <c r="W49" i="16"/>
  <c r="W44" i="16"/>
  <c r="W27" i="16"/>
  <c r="W19" i="16"/>
  <c r="AG9" i="16"/>
  <c r="AH9" i="16"/>
  <c r="AA9" i="16"/>
  <c r="AB9" i="16"/>
  <c r="AE9" i="16"/>
  <c r="AF9" i="16"/>
  <c r="AI9" i="16"/>
  <c r="AJ9" i="16"/>
  <c r="AC9" i="16"/>
  <c r="AD9" i="16"/>
  <c r="W46" i="16"/>
  <c r="W29" i="16"/>
  <c r="W55" i="16"/>
  <c r="W35" i="16"/>
  <c r="B9" i="16"/>
  <c r="W38" i="16"/>
  <c r="W21" i="16"/>
  <c r="W16" i="16"/>
  <c r="W15" i="16"/>
  <c r="W51" i="16"/>
  <c r="W50" i="16"/>
  <c r="W33" i="16"/>
  <c r="W28" i="16"/>
  <c r="AI7" i="16"/>
  <c r="AJ7" i="16"/>
  <c r="AC7" i="16"/>
  <c r="AD7" i="16"/>
  <c r="AG7" i="16"/>
  <c r="AH7" i="16"/>
  <c r="AA7" i="16"/>
  <c r="AB7" i="16"/>
  <c r="AE7" i="16"/>
  <c r="AF7" i="16"/>
  <c r="W58" i="16"/>
  <c r="W30" i="16"/>
  <c r="W56" i="16"/>
  <c r="W39" i="16"/>
  <c r="W26" i="16"/>
  <c r="W22" i="16"/>
  <c r="W64" i="16"/>
  <c r="W63" i="16"/>
  <c r="K6" i="16"/>
  <c r="W42" i="16"/>
  <c r="AG10" i="16"/>
  <c r="AH10" i="16"/>
  <c r="AC10" i="16"/>
  <c r="AD10" i="16"/>
  <c r="AI10" i="16"/>
  <c r="AJ10" i="16"/>
  <c r="AA10" i="16"/>
  <c r="AB10" i="16"/>
  <c r="AE10" i="16"/>
  <c r="AF10" i="16"/>
  <c r="W34" i="16"/>
  <c r="W17" i="16"/>
  <c r="W59" i="16"/>
  <c r="AG6" i="16"/>
  <c r="AH6" i="16"/>
  <c r="AC6" i="16"/>
  <c r="AD6" i="16"/>
  <c r="AE6" i="16"/>
  <c r="AF6" i="16"/>
  <c r="AI6" i="16"/>
  <c r="AJ6" i="16"/>
  <c r="AA6" i="16"/>
  <c r="AB6" i="16"/>
  <c r="B18" i="16"/>
  <c r="W41" i="16"/>
  <c r="W61" i="16"/>
  <c r="W40" i="16"/>
  <c r="W23" i="16"/>
  <c r="W57" i="16"/>
  <c r="B6" i="16"/>
  <c r="W53" i="16"/>
  <c r="W48" i="16"/>
  <c r="W47" i="16"/>
  <c r="W25" i="16"/>
  <c r="W60" i="16"/>
  <c r="W43" i="16"/>
  <c r="K9" i="16"/>
  <c r="W52" i="16"/>
  <c r="W62" i="16"/>
  <c r="W45" i="16"/>
  <c r="W24" i="16"/>
  <c r="W14" i="16"/>
  <c r="W12" i="16"/>
  <c r="B12" i="16"/>
  <c r="D5" i="15"/>
  <c r="D11" i="15"/>
  <c r="K7" i="15"/>
  <c r="AA8" i="15"/>
  <c r="AB8" i="15"/>
  <c r="AG8" i="15"/>
  <c r="AH8" i="15"/>
  <c r="AE8" i="15"/>
  <c r="AF8" i="15"/>
  <c r="AI8" i="15"/>
  <c r="AJ8" i="15"/>
  <c r="AC8" i="15"/>
  <c r="AD8" i="15"/>
  <c r="B9" i="15"/>
  <c r="B6" i="15"/>
  <c r="AI5" i="15"/>
  <c r="AJ5" i="15"/>
  <c r="B15" i="15"/>
  <c r="AE5" i="15"/>
  <c r="AF5" i="15"/>
  <c r="B18" i="15"/>
  <c r="B12" i="15"/>
  <c r="AA5" i="15"/>
  <c r="AB5" i="15"/>
  <c r="S5" i="15"/>
  <c r="AC5" i="15"/>
  <c r="AD5" i="15"/>
  <c r="AG5" i="15"/>
  <c r="AH5" i="15"/>
  <c r="AC9" i="15"/>
  <c r="AD9" i="15"/>
  <c r="AG9" i="15"/>
  <c r="AH9" i="15"/>
  <c r="AI9" i="15"/>
  <c r="AJ9" i="15"/>
  <c r="AA9" i="15"/>
  <c r="AB9" i="15"/>
  <c r="AE9" i="15"/>
  <c r="AF9" i="15"/>
  <c r="AG6" i="15"/>
  <c r="AH6" i="15"/>
  <c r="AA6" i="15"/>
  <c r="AB6" i="15"/>
  <c r="AE6" i="15"/>
  <c r="AF6" i="15"/>
  <c r="AI6" i="15"/>
  <c r="AJ6" i="15"/>
  <c r="AC6" i="15"/>
  <c r="AD6" i="15"/>
  <c r="K10" i="15"/>
  <c r="K9" i="15"/>
  <c r="K8" i="15"/>
  <c r="K6" i="15"/>
  <c r="AC11" i="15"/>
  <c r="AD11" i="15"/>
  <c r="AE11" i="15"/>
  <c r="AF11" i="15"/>
  <c r="AI11" i="15"/>
  <c r="AJ11" i="15"/>
  <c r="AG11" i="15"/>
  <c r="AH11" i="15"/>
  <c r="AA11" i="15"/>
  <c r="AB11" i="15"/>
  <c r="W10" i="14"/>
  <c r="D10" i="14"/>
  <c r="W52" i="14"/>
  <c r="W22" i="14"/>
  <c r="W36" i="14"/>
  <c r="AG9" i="14"/>
  <c r="AH9" i="14"/>
  <c r="AE9" i="14"/>
  <c r="AF9" i="14"/>
  <c r="AC9" i="14"/>
  <c r="AD9" i="14"/>
  <c r="AA9" i="14"/>
  <c r="AB9" i="14"/>
  <c r="AI9" i="14"/>
  <c r="AJ9" i="14"/>
  <c r="W14" i="14"/>
  <c r="W39" i="14"/>
  <c r="W51" i="14"/>
  <c r="W34" i="14"/>
  <c r="W17" i="14"/>
  <c r="W16" i="14"/>
  <c r="W15" i="14"/>
  <c r="W62" i="14"/>
  <c r="W45" i="14"/>
  <c r="W28" i="14"/>
  <c r="W41" i="14"/>
  <c r="W58" i="14"/>
  <c r="W24" i="14"/>
  <c r="W19" i="14"/>
  <c r="W53" i="14"/>
  <c r="W35" i="14"/>
  <c r="B12" i="14"/>
  <c r="W30" i="14"/>
  <c r="W60" i="14"/>
  <c r="W27" i="14"/>
  <c r="W55" i="14"/>
  <c r="W20" i="14"/>
  <c r="W26" i="14"/>
  <c r="W50" i="14"/>
  <c r="W33" i="14"/>
  <c r="W32" i="14"/>
  <c r="W61" i="14"/>
  <c r="W44" i="14"/>
  <c r="W57" i="14"/>
  <c r="W18" i="14"/>
  <c r="W64" i="14"/>
  <c r="W63" i="14"/>
  <c r="W46" i="14"/>
  <c r="W29" i="14"/>
  <c r="W43" i="14"/>
  <c r="W56" i="14"/>
  <c r="W12" i="14"/>
  <c r="W42" i="14"/>
  <c r="W23" i="14"/>
  <c r="W54" i="14"/>
  <c r="W37" i="14"/>
  <c r="K5" i="14"/>
  <c r="K11" i="14"/>
  <c r="D11" i="14"/>
  <c r="K9" i="14"/>
  <c r="K8" i="14"/>
  <c r="D8" i="14"/>
  <c r="K6" i="14"/>
  <c r="K7" i="14"/>
  <c r="W25" i="14"/>
  <c r="W38" i="14"/>
  <c r="AA7" i="14"/>
  <c r="AB7" i="14"/>
  <c r="AC7" i="14"/>
  <c r="AD7" i="14"/>
  <c r="AE7" i="14"/>
  <c r="AF7" i="14"/>
  <c r="AG7" i="14"/>
  <c r="AH7" i="14"/>
  <c r="AI7" i="14"/>
  <c r="AJ7" i="14"/>
  <c r="AA11" i="14"/>
  <c r="AB11" i="14"/>
  <c r="AI11" i="14"/>
  <c r="AJ11" i="14"/>
  <c r="AG11" i="14"/>
  <c r="AH11" i="14"/>
  <c r="AE11" i="14"/>
  <c r="AF11" i="14"/>
  <c r="AC11" i="14"/>
  <c r="AD11" i="14"/>
  <c r="W40" i="14"/>
  <c r="AE37" i="11"/>
  <c r="AF37" i="11"/>
  <c r="W63" i="10"/>
  <c r="W50" i="10"/>
  <c r="W33" i="10"/>
  <c r="W20" i="10"/>
  <c r="W44" i="10"/>
  <c r="W51" i="10"/>
  <c r="W22" i="10"/>
  <c r="K11" i="10"/>
  <c r="K8" i="10"/>
  <c r="K10" i="10"/>
  <c r="K6" i="10"/>
  <c r="K5" i="10"/>
  <c r="K9" i="10"/>
  <c r="K7" i="10"/>
  <c r="W43" i="10"/>
  <c r="W30" i="10"/>
  <c r="W29" i="10"/>
  <c r="W32" i="10"/>
  <c r="W60" i="10"/>
  <c r="W23" i="10"/>
  <c r="W19" i="10"/>
  <c r="W47" i="10"/>
  <c r="W34" i="10"/>
  <c r="W17" i="10"/>
  <c r="AA5" i="10"/>
  <c r="AB5" i="10"/>
  <c r="AG5" i="10"/>
  <c r="AH5" i="10"/>
  <c r="B6" i="10"/>
  <c r="AC5" i="10"/>
  <c r="AD5" i="10"/>
  <c r="B18" i="10"/>
  <c r="B9" i="10"/>
  <c r="B12" i="10"/>
  <c r="B15" i="10"/>
  <c r="AE5" i="10"/>
  <c r="AF5" i="10"/>
  <c r="AI5" i="10"/>
  <c r="AJ5" i="10"/>
  <c r="W35" i="10"/>
  <c r="W53" i="10"/>
  <c r="W14" i="10"/>
  <c r="W13" i="10"/>
  <c r="W27" i="10"/>
  <c r="W16" i="10"/>
  <c r="W28" i="10"/>
  <c r="W58" i="10"/>
  <c r="W21" i="10"/>
  <c r="W24" i="10"/>
  <c r="W31" i="10"/>
  <c r="W18" i="10"/>
  <c r="W52" i="10"/>
  <c r="W12" i="10"/>
  <c r="W54" i="10"/>
  <c r="W62" i="10"/>
  <c r="W61" i="10"/>
  <c r="W64" i="10"/>
  <c r="W57" i="10"/>
  <c r="AE9" i="10"/>
  <c r="AF9" i="10"/>
  <c r="AI9" i="10"/>
  <c r="AJ9" i="10"/>
  <c r="AA9" i="10"/>
  <c r="AB9" i="10"/>
  <c r="AC9" i="10"/>
  <c r="AD9" i="10"/>
  <c r="AG9" i="10"/>
  <c r="AH9" i="10"/>
  <c r="AA10" i="10"/>
  <c r="AB10" i="10"/>
  <c r="AG10" i="10"/>
  <c r="AH10" i="10"/>
  <c r="AE10" i="10"/>
  <c r="AF10" i="10"/>
  <c r="AC10" i="10"/>
  <c r="AD10" i="10"/>
  <c r="AI10" i="10"/>
  <c r="AJ10" i="10"/>
  <c r="W55" i="10"/>
  <c r="W42" i="10"/>
  <c r="W40" i="10"/>
  <c r="W15" i="10"/>
  <c r="W49" i="10"/>
  <c r="W36" i="10"/>
  <c r="W41" i="10"/>
  <c r="AI11" i="10"/>
  <c r="AJ11" i="10"/>
  <c r="AE11" i="10"/>
  <c r="AF11" i="10"/>
  <c r="AC11" i="10"/>
  <c r="AD11" i="10"/>
  <c r="AA11" i="10"/>
  <c r="AB11" i="10"/>
  <c r="AG11" i="10"/>
  <c r="AH11" i="10"/>
  <c r="AA7" i="10"/>
  <c r="AB7" i="10"/>
  <c r="AC7" i="10"/>
  <c r="AD7" i="10"/>
  <c r="AE7" i="10"/>
  <c r="AF7" i="10"/>
  <c r="AI7" i="10"/>
  <c r="AJ7" i="10"/>
  <c r="AG7" i="10"/>
  <c r="AH7" i="10"/>
  <c r="W59" i="10"/>
  <c r="W46" i="10"/>
  <c r="W45" i="10"/>
  <c r="W48" i="10"/>
  <c r="W25" i="10"/>
  <c r="W39" i="10"/>
  <c r="W26" i="10"/>
  <c r="W37" i="10"/>
  <c r="AA7" i="9"/>
  <c r="AB7" i="9"/>
  <c r="AG7" i="9"/>
  <c r="AH7" i="9"/>
  <c r="AC7" i="9"/>
  <c r="AD7" i="9"/>
  <c r="AE7" i="9"/>
  <c r="AF7" i="9"/>
  <c r="AI7" i="9"/>
  <c r="AJ7" i="9"/>
  <c r="AE10" i="9"/>
  <c r="AF10" i="9"/>
  <c r="AI10" i="9"/>
  <c r="AJ10" i="9"/>
  <c r="AA10" i="9"/>
  <c r="AB10" i="9"/>
  <c r="AC10" i="9"/>
  <c r="AD10" i="9"/>
  <c r="AG10" i="9"/>
  <c r="AH10" i="9"/>
  <c r="B9" i="9"/>
  <c r="AG8" i="9"/>
  <c r="AH8" i="9"/>
  <c r="AA8" i="9"/>
  <c r="AB8" i="9"/>
  <c r="AI8" i="9"/>
  <c r="AJ8" i="9"/>
  <c r="AE8" i="9"/>
  <c r="AF8" i="9"/>
  <c r="AC8" i="9"/>
  <c r="AD8" i="9"/>
  <c r="K11" i="9"/>
  <c r="D11" i="9"/>
  <c r="K6" i="9"/>
  <c r="D6" i="9"/>
  <c r="K9" i="9"/>
  <c r="D9" i="9"/>
  <c r="K10" i="9"/>
  <c r="K5" i="9"/>
  <c r="K7" i="9"/>
  <c r="K8" i="9"/>
  <c r="B6" i="9"/>
  <c r="B15" i="9"/>
  <c r="B12" i="9"/>
  <c r="B18" i="9"/>
  <c r="AA9" i="9"/>
  <c r="AB9" i="9"/>
  <c r="AC9" i="9"/>
  <c r="AD9" i="9"/>
  <c r="AI9" i="9"/>
  <c r="AJ9" i="9"/>
  <c r="AE9" i="9"/>
  <c r="AF9" i="9"/>
  <c r="AG9" i="9"/>
  <c r="AH9" i="9"/>
  <c r="AI11" i="9"/>
  <c r="AJ11" i="9"/>
  <c r="AG11" i="9"/>
  <c r="AH11" i="9"/>
  <c r="AA11" i="9"/>
  <c r="AB11" i="9"/>
  <c r="AE11" i="9"/>
  <c r="AF11" i="9"/>
  <c r="D11" i="8"/>
  <c r="AE6" i="8"/>
  <c r="AF6" i="8"/>
  <c r="AG6" i="8"/>
  <c r="AH6" i="8"/>
  <c r="AI6" i="8"/>
  <c r="AJ6" i="8"/>
  <c r="AC6" i="8"/>
  <c r="AD6" i="8"/>
  <c r="AA6" i="8"/>
  <c r="AB6" i="8"/>
  <c r="B12" i="8"/>
  <c r="AG8" i="8"/>
  <c r="AH8" i="8"/>
  <c r="AC8" i="8"/>
  <c r="AD8" i="8"/>
  <c r="AE8" i="8"/>
  <c r="AF8" i="8"/>
  <c r="AA8" i="8"/>
  <c r="AB8" i="8"/>
  <c r="AI8" i="8"/>
  <c r="AJ8" i="8"/>
  <c r="AG11" i="8"/>
  <c r="AH11" i="8"/>
  <c r="AE11" i="8"/>
  <c r="AF11" i="8"/>
  <c r="AA11" i="8"/>
  <c r="AB11" i="8"/>
  <c r="AC11" i="8"/>
  <c r="AD11" i="8"/>
  <c r="AI11" i="8"/>
  <c r="AJ11" i="8"/>
  <c r="B15" i="8"/>
  <c r="B18" i="8"/>
  <c r="AA9" i="8"/>
  <c r="AB9" i="8"/>
  <c r="AE9" i="8"/>
  <c r="AF9" i="8"/>
  <c r="AG9" i="8"/>
  <c r="AH9" i="8"/>
  <c r="AI9" i="8"/>
  <c r="AJ9" i="8"/>
  <c r="AC9" i="8"/>
  <c r="AD9" i="8"/>
  <c r="B9" i="8"/>
  <c r="AE7" i="8"/>
  <c r="AF7" i="8"/>
  <c r="AI7" i="8"/>
  <c r="AJ7" i="8"/>
  <c r="AA7" i="8"/>
  <c r="AB7" i="8"/>
  <c r="AG7" i="8"/>
  <c r="AH7" i="8"/>
  <c r="AC7" i="8"/>
  <c r="AD7" i="8"/>
  <c r="AG10" i="8"/>
  <c r="AH10" i="8"/>
  <c r="AE10" i="8"/>
  <c r="AF10" i="8"/>
  <c r="AC10" i="8"/>
  <c r="AD10" i="8"/>
  <c r="AI10" i="8"/>
  <c r="AJ10" i="8"/>
  <c r="AA10" i="8"/>
  <c r="AB10" i="8"/>
  <c r="B6" i="8"/>
  <c r="D10" i="7"/>
  <c r="B6" i="7"/>
  <c r="AI11" i="7"/>
  <c r="AJ11" i="7"/>
  <c r="AC11" i="7"/>
  <c r="AD11" i="7"/>
  <c r="AE11" i="7"/>
  <c r="AF11" i="7"/>
  <c r="AG11" i="7"/>
  <c r="AH11" i="7"/>
  <c r="AA11" i="7"/>
  <c r="AB11" i="7"/>
  <c r="AB10" i="7"/>
  <c r="AG10" i="7"/>
  <c r="AH10" i="7"/>
  <c r="AE10" i="7"/>
  <c r="AF10" i="7"/>
  <c r="AI10" i="7"/>
  <c r="AJ10" i="7"/>
  <c r="B18" i="7"/>
  <c r="B9" i="7"/>
  <c r="B12" i="7"/>
  <c r="D9" i="6"/>
  <c r="AA9" i="6"/>
  <c r="AB9" i="6"/>
  <c r="AE9" i="6"/>
  <c r="AF9" i="6"/>
  <c r="AC9" i="6"/>
  <c r="AI9" i="6"/>
  <c r="AJ9" i="6"/>
  <c r="AG9" i="6"/>
  <c r="AH9" i="6"/>
  <c r="K11" i="6"/>
  <c r="AC11" i="6"/>
  <c r="AA11" i="6"/>
  <c r="AB11" i="6"/>
  <c r="AI11" i="6"/>
  <c r="AJ11" i="6"/>
  <c r="AG11" i="6"/>
  <c r="AH11" i="6"/>
  <c r="AE11" i="6"/>
  <c r="AF11" i="6"/>
  <c r="AA8" i="6"/>
  <c r="AB8" i="6"/>
  <c r="AC8" i="6"/>
  <c r="AI8" i="6"/>
  <c r="AJ8" i="6"/>
  <c r="AE8" i="6"/>
  <c r="AF8" i="6"/>
  <c r="AG8" i="6"/>
  <c r="AH8" i="6"/>
  <c r="B6" i="6"/>
  <c r="K6" i="6"/>
  <c r="AA10" i="6"/>
  <c r="AB10" i="6"/>
  <c r="AC10" i="6"/>
  <c r="AG10" i="6"/>
  <c r="AH10" i="6"/>
  <c r="AI10" i="6"/>
  <c r="AJ10" i="6"/>
  <c r="AE10" i="6"/>
  <c r="AF10" i="6"/>
  <c r="B12" i="6"/>
  <c r="K10" i="6"/>
  <c r="K7" i="6"/>
  <c r="K5" i="6"/>
  <c r="AC7" i="6"/>
  <c r="AD7" i="6"/>
  <c r="AI7" i="6"/>
  <c r="AJ7" i="6"/>
  <c r="AA7" i="6"/>
  <c r="AE7" i="6"/>
  <c r="AF7" i="6"/>
  <c r="AG7" i="6"/>
  <c r="AH7" i="6"/>
  <c r="B18" i="6"/>
  <c r="B15" i="6"/>
  <c r="AA9" i="4"/>
  <c r="AB9" i="4"/>
  <c r="AC9" i="4"/>
  <c r="AI9" i="4"/>
  <c r="AJ9" i="4"/>
  <c r="AE9" i="4"/>
  <c r="AF9" i="4"/>
  <c r="AG9" i="4"/>
  <c r="AH9" i="4"/>
  <c r="AA8" i="4"/>
  <c r="AC8" i="4"/>
  <c r="AC10" i="4"/>
  <c r="AD8" i="4"/>
  <c r="AG8" i="4"/>
  <c r="AH8" i="4"/>
  <c r="AI8" i="4"/>
  <c r="AJ8" i="4"/>
  <c r="AE8" i="4"/>
  <c r="AF8" i="4"/>
  <c r="AC6" i="4"/>
  <c r="AI6" i="4"/>
  <c r="AJ6" i="4"/>
  <c r="AG6" i="4"/>
  <c r="AH6" i="4"/>
  <c r="AE6" i="4"/>
  <c r="AF6" i="4"/>
  <c r="K9" i="4"/>
  <c r="D9" i="4"/>
  <c r="K6" i="4"/>
  <c r="D6" i="4"/>
  <c r="K10" i="4"/>
  <c r="D10" i="4"/>
  <c r="K7" i="4"/>
  <c r="D7" i="4"/>
  <c r="K8" i="4"/>
  <c r="D8" i="4"/>
  <c r="AA11" i="4"/>
  <c r="AB11" i="4"/>
  <c r="AC11" i="4"/>
  <c r="AG11" i="4"/>
  <c r="AH11" i="4"/>
  <c r="AI11" i="4"/>
  <c r="AJ11" i="4"/>
  <c r="AE11" i="4"/>
  <c r="AF11" i="4"/>
  <c r="AA5" i="4"/>
  <c r="AC5" i="4"/>
  <c r="AD5" i="4"/>
  <c r="B15" i="4"/>
  <c r="AG5" i="4"/>
  <c r="AH5" i="4"/>
  <c r="AE5" i="4"/>
  <c r="AF5" i="4"/>
  <c r="B6" i="4"/>
  <c r="AI5" i="4"/>
  <c r="AJ5" i="4"/>
  <c r="B12" i="4"/>
  <c r="B9" i="4"/>
  <c r="B18" i="4"/>
  <c r="AA10" i="4"/>
  <c r="AB10" i="4"/>
  <c r="AI10" i="4"/>
  <c r="AJ10" i="4"/>
  <c r="AG10" i="4"/>
  <c r="AH10" i="4"/>
  <c r="AE10" i="4"/>
  <c r="AF10" i="4"/>
  <c r="K11" i="4"/>
  <c r="D11" i="4"/>
  <c r="AA8" i="3"/>
  <c r="AC8" i="3"/>
  <c r="AD8" i="3"/>
  <c r="AG8" i="3"/>
  <c r="AH8" i="3"/>
  <c r="AE8" i="3"/>
  <c r="AF8" i="3"/>
  <c r="AI8" i="3"/>
  <c r="AJ8" i="3"/>
  <c r="B6" i="3"/>
  <c r="B18" i="3"/>
  <c r="B15" i="3"/>
  <c r="B9" i="3"/>
  <c r="K5" i="3"/>
  <c r="K10" i="3"/>
  <c r="K6" i="3"/>
  <c r="K7" i="3"/>
  <c r="K11" i="3"/>
  <c r="D11" i="3"/>
  <c r="K9" i="3"/>
  <c r="K8" i="3"/>
  <c r="D8" i="3"/>
  <c r="AA9" i="3"/>
  <c r="AB9" i="3"/>
  <c r="AI9" i="3"/>
  <c r="AJ9" i="3"/>
  <c r="AC9" i="3"/>
  <c r="AC10" i="3"/>
  <c r="AC11" i="3"/>
  <c r="AD9" i="3"/>
  <c r="S9" i="3"/>
  <c r="AE9" i="3"/>
  <c r="AF9" i="3"/>
  <c r="AG9" i="3"/>
  <c r="AH9" i="3"/>
  <c r="AE10" i="3"/>
  <c r="AF10" i="3"/>
  <c r="AI10" i="3"/>
  <c r="AJ10" i="3"/>
  <c r="AG10" i="3"/>
  <c r="AH10" i="3"/>
  <c r="AA10" i="3"/>
  <c r="AB10" i="3"/>
  <c r="AD11" i="3"/>
  <c r="AG11" i="3"/>
  <c r="AH11" i="3"/>
  <c r="AA11" i="3"/>
  <c r="AB11" i="3"/>
  <c r="AE11" i="3"/>
  <c r="AF11" i="3"/>
  <c r="AI11" i="3"/>
  <c r="AJ11" i="3"/>
  <c r="B12" i="3"/>
  <c r="W28" i="9"/>
  <c r="AA27" i="11"/>
  <c r="AB27" i="11"/>
  <c r="W29" i="9"/>
  <c r="AA28" i="11"/>
  <c r="AB28" i="11"/>
  <c r="W47" i="9"/>
  <c r="W42" i="9"/>
  <c r="W25" i="9"/>
  <c r="W12" i="9"/>
  <c r="W43" i="9"/>
  <c r="W22" i="9"/>
  <c r="W52" i="9"/>
  <c r="W55" i="9"/>
  <c r="W34" i="9"/>
  <c r="W17" i="9"/>
  <c r="W16" i="9"/>
  <c r="W51" i="9"/>
  <c r="W46" i="9"/>
  <c r="W31" i="9"/>
  <c r="W26" i="9"/>
  <c r="W56" i="9"/>
  <c r="W27" i="9"/>
  <c r="W53" i="9"/>
  <c r="W36" i="9"/>
  <c r="W39" i="9"/>
  <c r="W18" i="9"/>
  <c r="W64" i="9"/>
  <c r="W13" i="9"/>
  <c r="W35" i="9"/>
  <c r="W30" i="9"/>
  <c r="W60" i="9"/>
  <c r="W15" i="9"/>
  <c r="W57" i="9"/>
  <c r="W40" i="9"/>
  <c r="W54" i="9"/>
  <c r="W37" i="9"/>
  <c r="W20" i="9"/>
  <c r="W23" i="9"/>
  <c r="W49" i="9"/>
  <c r="W48" i="9"/>
  <c r="W19" i="9"/>
  <c r="W61" i="9"/>
  <c r="W44" i="9"/>
  <c r="W63" i="9"/>
  <c r="W58" i="9"/>
  <c r="W41" i="9"/>
  <c r="W24" i="9"/>
  <c r="W59" i="9"/>
  <c r="W38" i="9"/>
  <c r="W21" i="9"/>
  <c r="W14" i="9"/>
  <c r="W50" i="9"/>
  <c r="W33" i="9"/>
  <c r="W32" i="9"/>
  <c r="W62" i="9"/>
  <c r="W45" i="9"/>
  <c r="K8" i="5"/>
  <c r="D8" i="5"/>
  <c r="AA7" i="5"/>
  <c r="AE7" i="5"/>
  <c r="AF7" i="5"/>
  <c r="AI7" i="5"/>
  <c r="AJ7" i="5"/>
  <c r="AG7" i="5"/>
  <c r="AH7" i="5"/>
  <c r="AC7" i="5"/>
  <c r="B12" i="5"/>
  <c r="B9" i="5"/>
  <c r="B15" i="5"/>
  <c r="B18" i="5"/>
  <c r="AA11" i="5"/>
  <c r="AB11" i="5"/>
  <c r="AC11" i="5"/>
  <c r="AI11" i="5"/>
  <c r="AJ11" i="5"/>
  <c r="AE11" i="5"/>
  <c r="AF11" i="5"/>
  <c r="AG11" i="5"/>
  <c r="AH11" i="5"/>
  <c r="K9" i="5"/>
  <c r="D9" i="5"/>
  <c r="B6" i="5"/>
  <c r="AA9" i="5"/>
  <c r="AC9" i="5"/>
  <c r="AI9" i="5"/>
  <c r="AJ9" i="5"/>
  <c r="AG9" i="5"/>
  <c r="AH9" i="5"/>
  <c r="AE9" i="5"/>
  <c r="AF9" i="5"/>
  <c r="AA8" i="5"/>
  <c r="AB8" i="5"/>
  <c r="AC8" i="5"/>
  <c r="AE8" i="5"/>
  <c r="AF8" i="5"/>
  <c r="AG8" i="5"/>
  <c r="AH8" i="5"/>
  <c r="AI8" i="5"/>
  <c r="AJ8" i="5"/>
  <c r="K11" i="5"/>
  <c r="D11" i="5"/>
  <c r="K5" i="5"/>
  <c r="D5" i="5"/>
  <c r="K10" i="5"/>
  <c r="D10" i="5"/>
  <c r="K7" i="5"/>
  <c r="D7" i="5"/>
  <c r="Z63" i="15"/>
  <c r="Z58" i="15"/>
  <c r="T33" i="15"/>
  <c r="T13" i="15"/>
  <c r="Z61" i="15"/>
  <c r="Z26" i="15"/>
  <c r="Z59" i="15"/>
  <c r="T18" i="15"/>
  <c r="T15" i="15"/>
  <c r="T36" i="15"/>
  <c r="Z62" i="15"/>
  <c r="T8" i="15"/>
  <c r="Z51" i="15"/>
  <c r="Z48" i="15"/>
  <c r="T53" i="15"/>
  <c r="Z23" i="15"/>
  <c r="T30" i="15"/>
  <c r="T32" i="15"/>
  <c r="Z43" i="15"/>
  <c r="Z64" i="15"/>
  <c r="Z10" i="15"/>
  <c r="T9" i="15"/>
  <c r="T34" i="15"/>
  <c r="T39" i="15"/>
  <c r="Z60" i="15"/>
  <c r="T44" i="15"/>
  <c r="T6" i="15"/>
  <c r="Z16" i="15"/>
  <c r="T7" i="15"/>
  <c r="Z30" i="15"/>
  <c r="T54" i="15"/>
  <c r="T47" i="15"/>
  <c r="Z13" i="15"/>
  <c r="Z46" i="15"/>
  <c r="T56" i="15"/>
  <c r="Z42" i="15"/>
  <c r="Z27" i="15"/>
  <c r="Z31" i="15"/>
  <c r="T40" i="15"/>
  <c r="T10" i="15"/>
  <c r="T31" i="15"/>
  <c r="T12" i="15"/>
  <c r="Z19" i="15"/>
  <c r="Z9" i="15"/>
  <c r="Z36" i="15"/>
  <c r="T57" i="15"/>
  <c r="T46" i="15"/>
  <c r="T60" i="15"/>
  <c r="Z11" i="15"/>
  <c r="Z53" i="15"/>
  <c r="Z52" i="15"/>
  <c r="Z14" i="15"/>
  <c r="T50" i="15"/>
  <c r="Z29" i="15"/>
  <c r="T64" i="15"/>
  <c r="Z35" i="15"/>
  <c r="Z5" i="15"/>
  <c r="Z45" i="15"/>
  <c r="Z56" i="15"/>
  <c r="Z44" i="15"/>
  <c r="T26" i="15"/>
  <c r="Z38" i="15"/>
  <c r="T58" i="15"/>
  <c r="Z20" i="15"/>
  <c r="Z12" i="15"/>
  <c r="Z32" i="15"/>
  <c r="T20" i="15"/>
  <c r="Z15" i="15"/>
  <c r="T24" i="15"/>
  <c r="T21" i="15"/>
  <c r="T38" i="15"/>
  <c r="T27" i="15"/>
  <c r="Z57" i="15"/>
  <c r="T48" i="15"/>
  <c r="T41" i="15"/>
  <c r="T28" i="15"/>
  <c r="T37" i="15"/>
  <c r="T25" i="15"/>
  <c r="T61" i="15"/>
  <c r="Z34" i="15"/>
  <c r="Z21" i="15"/>
  <c r="Z17" i="15"/>
  <c r="T49" i="15"/>
  <c r="T51" i="15"/>
  <c r="T52" i="15"/>
  <c r="Z24" i="15"/>
  <c r="Z50" i="15"/>
  <c r="T42" i="15"/>
  <c r="Z49" i="15"/>
  <c r="Z6" i="15"/>
  <c r="T43" i="15"/>
  <c r="Z37" i="15"/>
  <c r="Z40" i="15"/>
  <c r="T29" i="15"/>
  <c r="Z33" i="15"/>
  <c r="T17" i="15"/>
  <c r="T35" i="15"/>
  <c r="T14" i="15"/>
  <c r="T22" i="15"/>
  <c r="T45" i="15"/>
  <c r="Z41" i="15"/>
  <c r="T59" i="15"/>
  <c r="Z7" i="15"/>
  <c r="Z28" i="15"/>
  <c r="T62" i="15"/>
  <c r="Z25" i="15"/>
  <c r="Z54" i="15"/>
  <c r="T19" i="15"/>
  <c r="Z55" i="15"/>
  <c r="Z8" i="15"/>
  <c r="T23" i="15"/>
  <c r="T16" i="15"/>
  <c r="T5" i="15"/>
  <c r="T11" i="15"/>
  <c r="Z47" i="15"/>
  <c r="Z18" i="15"/>
  <c r="T63" i="15"/>
  <c r="Z22" i="15"/>
  <c r="Z39" i="15"/>
  <c r="T55" i="15"/>
  <c r="S48" i="11"/>
  <c r="T48" i="11"/>
  <c r="S14" i="11"/>
  <c r="T14" i="11"/>
  <c r="S63" i="11"/>
  <c r="T63" i="11"/>
  <c r="S58" i="11"/>
  <c r="T58" i="11"/>
  <c r="S60" i="11"/>
  <c r="T60" i="11"/>
  <c r="S21" i="11"/>
  <c r="T21" i="11"/>
  <c r="S9" i="11"/>
  <c r="T9" i="11"/>
  <c r="S18" i="11"/>
  <c r="T18" i="11"/>
  <c r="S17" i="11"/>
  <c r="T17" i="11"/>
  <c r="S13" i="11"/>
  <c r="T13" i="11"/>
  <c r="S33" i="11"/>
  <c r="T33" i="11"/>
  <c r="S39" i="11"/>
  <c r="T39" i="11"/>
  <c r="S40" i="11"/>
  <c r="T40" i="11"/>
  <c r="S34" i="11"/>
  <c r="T34" i="11"/>
  <c r="S61" i="11"/>
  <c r="T61" i="11"/>
  <c r="S37" i="11"/>
  <c r="T37" i="11"/>
  <c r="S38" i="11"/>
  <c r="T38" i="11"/>
  <c r="S11" i="11"/>
  <c r="T11" i="11"/>
  <c r="S23" i="11"/>
  <c r="T23" i="11"/>
  <c r="Y53" i="7"/>
  <c r="S46" i="11"/>
  <c r="T46" i="11"/>
  <c r="S49" i="11"/>
  <c r="T49" i="11"/>
  <c r="Y56" i="7"/>
  <c r="S15" i="11"/>
  <c r="T15" i="11"/>
  <c r="S50" i="11"/>
  <c r="T50" i="11"/>
  <c r="Y60" i="7"/>
  <c r="S41" i="11"/>
  <c r="T41" i="11"/>
  <c r="S22" i="11"/>
  <c r="T22" i="11"/>
  <c r="S16" i="11"/>
  <c r="T16" i="11"/>
  <c r="S54" i="11"/>
  <c r="T54" i="11"/>
  <c r="S43" i="11"/>
  <c r="T43" i="11"/>
  <c r="S36" i="11"/>
  <c r="T36" i="11"/>
  <c r="S26" i="11"/>
  <c r="T26" i="11"/>
  <c r="S35" i="11"/>
  <c r="T35" i="11"/>
  <c r="S42" i="11"/>
  <c r="T42" i="11"/>
  <c r="S51" i="11"/>
  <c r="T51" i="11"/>
  <c r="Y33" i="7"/>
  <c r="S29" i="11"/>
  <c r="T29" i="11"/>
  <c r="S62" i="11"/>
  <c r="T62" i="11"/>
  <c r="S47" i="11"/>
  <c r="T47" i="11"/>
  <c r="S56" i="11"/>
  <c r="T56" i="11"/>
  <c r="S44" i="11"/>
  <c r="T44" i="11"/>
  <c r="AB7" i="3"/>
  <c r="S7" i="3"/>
  <c r="W11" i="9"/>
  <c r="AK11" i="9"/>
  <c r="Y11" i="9"/>
  <c r="AK13" i="17"/>
  <c r="Y13" i="17"/>
  <c r="AU50" i="11"/>
  <c r="AV50" i="11"/>
  <c r="AK51" i="17"/>
  <c r="Y51" i="17"/>
  <c r="AU28" i="11"/>
  <c r="AV28" i="11"/>
  <c r="AK29" i="17"/>
  <c r="Y29" i="17"/>
  <c r="AU60" i="11"/>
  <c r="AV60" i="11"/>
  <c r="AK61" i="17"/>
  <c r="Y61" i="17"/>
  <c r="AU19" i="11"/>
  <c r="AV19" i="11"/>
  <c r="AK20" i="17"/>
  <c r="Y20" i="17"/>
  <c r="AK24" i="17"/>
  <c r="Y24" i="17"/>
  <c r="AK17" i="17"/>
  <c r="Y17" i="17"/>
  <c r="AU18" i="11"/>
  <c r="AV18" i="11"/>
  <c r="AK19" i="17"/>
  <c r="Y19" i="17"/>
  <c r="D8" i="17"/>
  <c r="W8" i="17"/>
  <c r="AU44" i="11"/>
  <c r="AV44" i="11"/>
  <c r="AK45" i="17"/>
  <c r="Y45" i="17"/>
  <c r="AU17" i="11"/>
  <c r="AV17" i="11"/>
  <c r="AK18" i="17"/>
  <c r="Y18" i="17"/>
  <c r="AU49" i="11"/>
  <c r="AV49" i="11"/>
  <c r="AK50" i="17"/>
  <c r="Y50" i="17"/>
  <c r="AU33" i="11"/>
  <c r="AV33" i="11"/>
  <c r="AK34" i="17"/>
  <c r="Y34" i="17"/>
  <c r="AK64" i="17"/>
  <c r="Y64" i="17"/>
  <c r="W5" i="17"/>
  <c r="AK41" i="17"/>
  <c r="Y41" i="17"/>
  <c r="AK58" i="17"/>
  <c r="Y58" i="17"/>
  <c r="AK57" i="17"/>
  <c r="Y57" i="17"/>
  <c r="AK39" i="17"/>
  <c r="Y39" i="17"/>
  <c r="AK46" i="17"/>
  <c r="Y46" i="17"/>
  <c r="AK15" i="17"/>
  <c r="Y15" i="17"/>
  <c r="AK23" i="17"/>
  <c r="Y23" i="17"/>
  <c r="AK59" i="17"/>
  <c r="Y59" i="17"/>
  <c r="AK44" i="17"/>
  <c r="Y44" i="17"/>
  <c r="AK30" i="17"/>
  <c r="Y30" i="17"/>
  <c r="AK32" i="17"/>
  <c r="Y32" i="17"/>
  <c r="AK26" i="17"/>
  <c r="Y26" i="17"/>
  <c r="AK48" i="17"/>
  <c r="Y48" i="17"/>
  <c r="AK40" i="17"/>
  <c r="Y40" i="17"/>
  <c r="AK56" i="17"/>
  <c r="Y56" i="17"/>
  <c r="AK31" i="17"/>
  <c r="Y31" i="17"/>
  <c r="AK16" i="17"/>
  <c r="Y16" i="17"/>
  <c r="AK37" i="17"/>
  <c r="Y37" i="17"/>
  <c r="D5" i="17"/>
  <c r="AK62" i="17"/>
  <c r="Y62" i="17"/>
  <c r="AK43" i="17"/>
  <c r="Y43" i="17"/>
  <c r="AK63" i="17"/>
  <c r="Y63" i="17"/>
  <c r="AK49" i="17"/>
  <c r="Y49" i="17"/>
  <c r="AK47" i="17"/>
  <c r="Y47" i="17"/>
  <c r="AK25" i="17"/>
  <c r="Y25" i="17"/>
  <c r="AK27" i="17"/>
  <c r="Y27" i="17"/>
  <c r="AK38" i="17"/>
  <c r="Y38" i="17"/>
  <c r="AK28" i="17"/>
  <c r="Y28" i="17"/>
  <c r="AK60" i="17"/>
  <c r="Y60" i="17"/>
  <c r="AK53" i="17"/>
  <c r="Y53" i="17"/>
  <c r="AK12" i="17"/>
  <c r="Y12" i="17"/>
  <c r="AK14" i="17"/>
  <c r="Y14" i="17"/>
  <c r="AK22" i="17"/>
  <c r="Y22" i="17"/>
  <c r="AK42" i="17"/>
  <c r="Y42" i="17"/>
  <c r="AK55" i="17"/>
  <c r="Y55" i="17"/>
  <c r="AK9" i="17"/>
  <c r="Y9" i="17"/>
  <c r="AK18" i="16"/>
  <c r="Y18" i="16"/>
  <c r="D10" i="17"/>
  <c r="W10" i="17"/>
  <c r="W7" i="17"/>
  <c r="D7" i="17"/>
  <c r="AU34" i="11"/>
  <c r="AV34" i="11"/>
  <c r="AK35" i="17"/>
  <c r="Y35" i="17"/>
  <c r="AU53" i="11"/>
  <c r="AV53" i="11"/>
  <c r="AK54" i="17"/>
  <c r="Y54" i="17"/>
  <c r="AK36" i="17"/>
  <c r="Y36" i="17"/>
  <c r="AK33" i="17"/>
  <c r="Y33" i="17"/>
  <c r="D6" i="17"/>
  <c r="W6" i="17"/>
  <c r="D11" i="17"/>
  <c r="W11" i="17"/>
  <c r="AU51" i="11"/>
  <c r="AV51" i="11"/>
  <c r="AK52" i="17"/>
  <c r="Y52" i="17"/>
  <c r="AU20" i="11"/>
  <c r="AV20" i="11"/>
  <c r="AK21" i="17"/>
  <c r="Y21" i="17"/>
  <c r="AQ45" i="11"/>
  <c r="AR45" i="11"/>
  <c r="AK46" i="16"/>
  <c r="Y46" i="16"/>
  <c r="AQ43" i="11"/>
  <c r="AR43" i="11"/>
  <c r="AK44" i="16"/>
  <c r="Y44" i="16"/>
  <c r="AK32" i="16"/>
  <c r="Y32" i="16"/>
  <c r="AQ31" i="11"/>
  <c r="AR31" i="11"/>
  <c r="D7" i="16"/>
  <c r="W7" i="16"/>
  <c r="AK20" i="16"/>
  <c r="Y20" i="16"/>
  <c r="AQ60" i="11"/>
  <c r="AR60" i="11"/>
  <c r="AK61" i="16"/>
  <c r="Y61" i="16"/>
  <c r="AQ58" i="11"/>
  <c r="AR58" i="11"/>
  <c r="AK59" i="16"/>
  <c r="Y59" i="16"/>
  <c r="AQ41" i="11"/>
  <c r="AR41" i="11"/>
  <c r="AK42" i="16"/>
  <c r="Y42" i="16"/>
  <c r="AQ21" i="11"/>
  <c r="AR21" i="11"/>
  <c r="AK22" i="16"/>
  <c r="Y22" i="16"/>
  <c r="AQ29" i="11"/>
  <c r="AR29" i="11"/>
  <c r="AK30" i="16"/>
  <c r="Y30" i="16"/>
  <c r="AQ32" i="11"/>
  <c r="AR32" i="11"/>
  <c r="AK33" i="16"/>
  <c r="Y33" i="16"/>
  <c r="AQ15" i="11"/>
  <c r="AR15" i="11"/>
  <c r="AK16" i="16"/>
  <c r="Y16" i="16"/>
  <c r="AQ34" i="11"/>
  <c r="AR34" i="11"/>
  <c r="AK35" i="16"/>
  <c r="Y35" i="16"/>
  <c r="AQ48" i="11"/>
  <c r="AR48" i="11"/>
  <c r="AK49" i="16"/>
  <c r="Y49" i="16"/>
  <c r="AQ36" i="11"/>
  <c r="AR36" i="11"/>
  <c r="AK37" i="16"/>
  <c r="Y37" i="16"/>
  <c r="W8" i="16"/>
  <c r="D8" i="16"/>
  <c r="AQ44" i="11"/>
  <c r="AR44" i="11"/>
  <c r="AK45" i="16"/>
  <c r="Y45" i="16"/>
  <c r="AQ42" i="11"/>
  <c r="AR42" i="11"/>
  <c r="AK43" i="16"/>
  <c r="Y43" i="16"/>
  <c r="AQ47" i="11"/>
  <c r="AR47" i="11"/>
  <c r="AK48" i="16"/>
  <c r="Y48" i="16"/>
  <c r="AQ22" i="11"/>
  <c r="AR22" i="11"/>
  <c r="AK23" i="16"/>
  <c r="Y23" i="16"/>
  <c r="AQ11" i="11"/>
  <c r="AR11" i="11"/>
  <c r="AK12" i="16"/>
  <c r="Y12" i="16"/>
  <c r="AQ61" i="11"/>
  <c r="AR61" i="11"/>
  <c r="AK62" i="16"/>
  <c r="Y62" i="16"/>
  <c r="AQ59" i="11"/>
  <c r="AR59" i="11"/>
  <c r="AK60" i="16"/>
  <c r="Y60" i="16"/>
  <c r="AQ52" i="11"/>
  <c r="AR52" i="11"/>
  <c r="AK53" i="16"/>
  <c r="Y53" i="16"/>
  <c r="AQ39" i="11"/>
  <c r="AR39" i="11"/>
  <c r="AK40" i="16"/>
  <c r="Y40" i="16"/>
  <c r="AQ63" i="11"/>
  <c r="AR63" i="11"/>
  <c r="AK64" i="16"/>
  <c r="Y64" i="16"/>
  <c r="AQ55" i="11"/>
  <c r="AR55" i="11"/>
  <c r="AK56" i="16"/>
  <c r="Y56" i="16"/>
  <c r="AQ27" i="11"/>
  <c r="AR27" i="11"/>
  <c r="AK28" i="16"/>
  <c r="Y28" i="16"/>
  <c r="AQ14" i="11"/>
  <c r="AR14" i="11"/>
  <c r="AK15" i="16"/>
  <c r="Y15" i="16"/>
  <c r="AQ13" i="11"/>
  <c r="AR13" i="11"/>
  <c r="AK14" i="16"/>
  <c r="Y14" i="16"/>
  <c r="AQ51" i="11"/>
  <c r="AR51" i="11"/>
  <c r="AK52" i="16"/>
  <c r="Y52" i="16"/>
  <c r="AQ24" i="11"/>
  <c r="AR24" i="11"/>
  <c r="AK25" i="16"/>
  <c r="Y25" i="16"/>
  <c r="W6" i="9"/>
  <c r="AA5" i="11"/>
  <c r="AB5" i="11"/>
  <c r="W8" i="14"/>
  <c r="AI7" i="11"/>
  <c r="AJ7" i="11"/>
  <c r="AQ23" i="11"/>
  <c r="AR23" i="11"/>
  <c r="AK24" i="16"/>
  <c r="Y24" i="16"/>
  <c r="W9" i="16"/>
  <c r="D9" i="16"/>
  <c r="AQ46" i="11"/>
  <c r="AR46" i="11"/>
  <c r="AK47" i="16"/>
  <c r="Y47" i="16"/>
  <c r="AQ56" i="11"/>
  <c r="AR56" i="11"/>
  <c r="AK57" i="16"/>
  <c r="Y57" i="16"/>
  <c r="AQ40" i="11"/>
  <c r="AR40" i="11"/>
  <c r="AK41" i="16"/>
  <c r="Y41" i="16"/>
  <c r="AQ16" i="11"/>
  <c r="AR16" i="11"/>
  <c r="AK17" i="16"/>
  <c r="Y17" i="16"/>
  <c r="D6" i="16"/>
  <c r="W6" i="16"/>
  <c r="AQ25" i="11"/>
  <c r="AR25" i="11"/>
  <c r="AK26" i="16"/>
  <c r="Y26" i="16"/>
  <c r="AQ57" i="11"/>
  <c r="AR57" i="11"/>
  <c r="AK58" i="16"/>
  <c r="Y58" i="16"/>
  <c r="AQ49" i="11"/>
  <c r="AR49" i="11"/>
  <c r="AK50" i="16"/>
  <c r="Y50" i="16"/>
  <c r="AQ20" i="11"/>
  <c r="AR20" i="11"/>
  <c r="AK21" i="16"/>
  <c r="Y21" i="16"/>
  <c r="AK55" i="16"/>
  <c r="Y55" i="16"/>
  <c r="AQ54" i="11"/>
  <c r="AR54" i="11"/>
  <c r="AQ18" i="11"/>
  <c r="AR18" i="11"/>
  <c r="AK19" i="16"/>
  <c r="Y19" i="16"/>
  <c r="AQ35" i="11"/>
  <c r="AR35" i="11"/>
  <c r="AK36" i="16"/>
  <c r="Y36" i="16"/>
  <c r="AQ53" i="11"/>
  <c r="AR53" i="11"/>
  <c r="AK54" i="16"/>
  <c r="Y54" i="16"/>
  <c r="D10" i="16"/>
  <c r="W10" i="16"/>
  <c r="AQ33" i="11"/>
  <c r="AR33" i="11"/>
  <c r="AK34" i="16"/>
  <c r="Y34" i="16"/>
  <c r="AQ62" i="11"/>
  <c r="AR62" i="11"/>
  <c r="AK63" i="16"/>
  <c r="Y63" i="16"/>
  <c r="AQ38" i="11"/>
  <c r="AR38" i="11"/>
  <c r="AK39" i="16"/>
  <c r="Y39" i="16"/>
  <c r="AQ50" i="11"/>
  <c r="AR50" i="11"/>
  <c r="AK51" i="16"/>
  <c r="Y51" i="16"/>
  <c r="AQ37" i="11"/>
  <c r="AR37" i="11"/>
  <c r="AK38" i="16"/>
  <c r="Y38" i="16"/>
  <c r="AQ28" i="11"/>
  <c r="AR28" i="11"/>
  <c r="AK29" i="16"/>
  <c r="Y29" i="16"/>
  <c r="AQ26" i="11"/>
  <c r="AR26" i="11"/>
  <c r="AK27" i="16"/>
  <c r="Y27" i="16"/>
  <c r="AK31" i="16"/>
  <c r="Y31" i="16"/>
  <c r="AQ30" i="11"/>
  <c r="AR30" i="11"/>
  <c r="W5" i="16"/>
  <c r="AK13" i="16"/>
  <c r="Y13" i="16"/>
  <c r="D5" i="16"/>
  <c r="D11" i="16"/>
  <c r="W11" i="16"/>
  <c r="AK31" i="14"/>
  <c r="Y31" i="14"/>
  <c r="D6" i="15"/>
  <c r="D8" i="15"/>
  <c r="D7" i="15"/>
  <c r="D9" i="15"/>
  <c r="D10" i="15"/>
  <c r="AI23" i="11"/>
  <c r="AJ23" i="11"/>
  <c r="AK24" i="14"/>
  <c r="Y24" i="14"/>
  <c r="AI44" i="11"/>
  <c r="AJ44" i="11"/>
  <c r="AK45" i="14"/>
  <c r="Y45" i="14"/>
  <c r="AI16" i="11"/>
  <c r="AJ16" i="11"/>
  <c r="AK17" i="14"/>
  <c r="Y17" i="14"/>
  <c r="AK47" i="14"/>
  <c r="Y47" i="14"/>
  <c r="AK59" i="14"/>
  <c r="Y59" i="14"/>
  <c r="AI42" i="11"/>
  <c r="AJ42" i="11"/>
  <c r="AK43" i="14"/>
  <c r="Y43" i="14"/>
  <c r="AI60" i="11"/>
  <c r="AJ60" i="11"/>
  <c r="AK61" i="14"/>
  <c r="Y61" i="14"/>
  <c r="D6" i="14"/>
  <c r="W6" i="14"/>
  <c r="W5" i="14"/>
  <c r="D5" i="14"/>
  <c r="AK48" i="14"/>
  <c r="Y48" i="14"/>
  <c r="AI41" i="11"/>
  <c r="AJ41" i="11"/>
  <c r="AK42" i="14"/>
  <c r="Y42" i="14"/>
  <c r="AK29" i="14"/>
  <c r="Y29" i="14"/>
  <c r="AI28" i="11"/>
  <c r="AJ28" i="11"/>
  <c r="AI17" i="11"/>
  <c r="AJ17" i="11"/>
  <c r="AK18" i="14"/>
  <c r="Y18" i="14"/>
  <c r="AI31" i="11"/>
  <c r="AJ31" i="11"/>
  <c r="AK32" i="14"/>
  <c r="Y32" i="14"/>
  <c r="AK13" i="14"/>
  <c r="Y13" i="14"/>
  <c r="AI26" i="11"/>
  <c r="AJ26" i="11"/>
  <c r="AK27" i="14"/>
  <c r="Y27" i="14"/>
  <c r="AI34" i="11"/>
  <c r="AJ34" i="11"/>
  <c r="AK35" i="14"/>
  <c r="Y35" i="14"/>
  <c r="AI57" i="11"/>
  <c r="AJ57" i="11"/>
  <c r="AK58" i="14"/>
  <c r="Y58" i="14"/>
  <c r="AI61" i="11"/>
  <c r="AJ61" i="11"/>
  <c r="AK62" i="14"/>
  <c r="Y62" i="14"/>
  <c r="AI33" i="11"/>
  <c r="AJ33" i="11"/>
  <c r="AK34" i="14"/>
  <c r="Y34" i="14"/>
  <c r="AI50" i="11"/>
  <c r="AJ50" i="11"/>
  <c r="AK51" i="14"/>
  <c r="Y51" i="14"/>
  <c r="AI35" i="11"/>
  <c r="AJ35" i="11"/>
  <c r="AK36" i="14"/>
  <c r="Y36" i="14"/>
  <c r="AI22" i="11"/>
  <c r="AJ22" i="11"/>
  <c r="AK23" i="14"/>
  <c r="Y23" i="14"/>
  <c r="AI54" i="11"/>
  <c r="AJ54" i="11"/>
  <c r="AK55" i="14"/>
  <c r="Y55" i="14"/>
  <c r="AI37" i="11"/>
  <c r="AJ37" i="11"/>
  <c r="AK38" i="14"/>
  <c r="Y38" i="14"/>
  <c r="AI36" i="11"/>
  <c r="AJ36" i="11"/>
  <c r="AK37" i="14"/>
  <c r="Y37" i="14"/>
  <c r="AI11" i="11"/>
  <c r="AJ11" i="11"/>
  <c r="AK12" i="14"/>
  <c r="Y12" i="14"/>
  <c r="AI45" i="11"/>
  <c r="AJ45" i="11"/>
  <c r="AK46" i="14"/>
  <c r="Y46" i="14"/>
  <c r="AI56" i="11"/>
  <c r="AJ56" i="11"/>
  <c r="AK57" i="14"/>
  <c r="Y57" i="14"/>
  <c r="AI32" i="11"/>
  <c r="AJ32" i="11"/>
  <c r="AK33" i="14"/>
  <c r="Y33" i="14"/>
  <c r="AI25" i="11"/>
  <c r="AJ25" i="11"/>
  <c r="AK26" i="14"/>
  <c r="Y26" i="14"/>
  <c r="AI59" i="11"/>
  <c r="AJ59" i="11"/>
  <c r="AK60" i="14"/>
  <c r="Y60" i="14"/>
  <c r="AI52" i="11"/>
  <c r="AJ52" i="11"/>
  <c r="AK53" i="14"/>
  <c r="Y53" i="14"/>
  <c r="AI40" i="11"/>
  <c r="AJ40" i="11"/>
  <c r="AK41" i="14"/>
  <c r="Y41" i="14"/>
  <c r="AI14" i="11"/>
  <c r="AJ14" i="11"/>
  <c r="AK15" i="14"/>
  <c r="Y15" i="14"/>
  <c r="W11" i="14"/>
  <c r="AI38" i="11"/>
  <c r="AJ38" i="11"/>
  <c r="AK39" i="14"/>
  <c r="Y39" i="14"/>
  <c r="AI21" i="11"/>
  <c r="AJ21" i="11"/>
  <c r="AK22" i="14"/>
  <c r="Y22" i="14"/>
  <c r="AK21" i="14"/>
  <c r="Y21" i="14"/>
  <c r="W7" i="14"/>
  <c r="D7" i="14"/>
  <c r="AI63" i="11"/>
  <c r="AJ63" i="11"/>
  <c r="AK64" i="14"/>
  <c r="Y64" i="14"/>
  <c r="AI39" i="11"/>
  <c r="AJ39" i="11"/>
  <c r="AK40" i="14"/>
  <c r="Y40" i="14"/>
  <c r="AI24" i="11"/>
  <c r="AJ24" i="11"/>
  <c r="AK25" i="14"/>
  <c r="Y25" i="14"/>
  <c r="D9" i="14"/>
  <c r="W9" i="14"/>
  <c r="AI53" i="11"/>
  <c r="AJ53" i="11"/>
  <c r="AK54" i="14"/>
  <c r="Y54" i="14"/>
  <c r="AI55" i="11"/>
  <c r="AJ55" i="11"/>
  <c r="AK56" i="14"/>
  <c r="Y56" i="14"/>
  <c r="AI62" i="11"/>
  <c r="AJ62" i="11"/>
  <c r="AK63" i="14"/>
  <c r="Y63" i="14"/>
  <c r="AI43" i="11"/>
  <c r="AJ43" i="11"/>
  <c r="AK44" i="14"/>
  <c r="Y44" i="14"/>
  <c r="AI49" i="11"/>
  <c r="AJ49" i="11"/>
  <c r="AK50" i="14"/>
  <c r="Y50" i="14"/>
  <c r="AI19" i="11"/>
  <c r="AJ19" i="11"/>
  <c r="AK20" i="14"/>
  <c r="Y20" i="14"/>
  <c r="AI29" i="11"/>
  <c r="AJ29" i="11"/>
  <c r="AK30" i="14"/>
  <c r="Y30" i="14"/>
  <c r="AI18" i="11"/>
  <c r="AJ18" i="11"/>
  <c r="AK19" i="14"/>
  <c r="Y19" i="14"/>
  <c r="AI27" i="11"/>
  <c r="AJ27" i="11"/>
  <c r="AK28" i="14"/>
  <c r="Y28" i="14"/>
  <c r="AI15" i="11"/>
  <c r="AJ15" i="11"/>
  <c r="AK16" i="14"/>
  <c r="Y16" i="14"/>
  <c r="AK49" i="14"/>
  <c r="Y49" i="14"/>
  <c r="AI13" i="11"/>
  <c r="AJ13" i="11"/>
  <c r="AK14" i="14"/>
  <c r="Y14" i="14"/>
  <c r="AI51" i="11"/>
  <c r="AJ51" i="11"/>
  <c r="AK52" i="14"/>
  <c r="Y52" i="14"/>
  <c r="AI9" i="11"/>
  <c r="AJ9" i="11"/>
  <c r="AK10" i="14"/>
  <c r="Y10" i="14"/>
  <c r="AE24" i="11"/>
  <c r="AF24" i="11"/>
  <c r="AK25" i="10"/>
  <c r="Y25" i="10"/>
  <c r="AE58" i="11"/>
  <c r="AF58" i="11"/>
  <c r="AK59" i="10"/>
  <c r="Y59" i="10"/>
  <c r="AE35" i="11"/>
  <c r="AF35" i="11"/>
  <c r="AK36" i="10"/>
  <c r="Y36" i="10"/>
  <c r="AE41" i="11"/>
  <c r="AF41" i="11"/>
  <c r="AK42" i="10"/>
  <c r="Y42" i="10"/>
  <c r="AE56" i="11"/>
  <c r="AF56" i="11"/>
  <c r="AK57" i="10"/>
  <c r="Y57" i="10"/>
  <c r="AE53" i="11"/>
  <c r="AF53" i="11"/>
  <c r="AK54" i="10"/>
  <c r="Y54" i="10"/>
  <c r="AE30" i="11"/>
  <c r="AF30" i="11"/>
  <c r="AK31" i="10"/>
  <c r="Y31" i="10"/>
  <c r="AE27" i="11"/>
  <c r="AF27" i="11"/>
  <c r="AK28" i="10"/>
  <c r="Y28" i="10"/>
  <c r="AE13" i="11"/>
  <c r="AF13" i="11"/>
  <c r="AK14" i="10"/>
  <c r="Y14" i="10"/>
  <c r="W9" i="9"/>
  <c r="AA8" i="11"/>
  <c r="AB8" i="11"/>
  <c r="AE36" i="11"/>
  <c r="AF36" i="11"/>
  <c r="AK37" i="10"/>
  <c r="Y37" i="10"/>
  <c r="AE47" i="11"/>
  <c r="AF47" i="11"/>
  <c r="AK48" i="10"/>
  <c r="Y48" i="10"/>
  <c r="AE48" i="11"/>
  <c r="AF48" i="11"/>
  <c r="AK49" i="10"/>
  <c r="Y49" i="10"/>
  <c r="AE54" i="11"/>
  <c r="AF54" i="11"/>
  <c r="AK55" i="10"/>
  <c r="Y55" i="10"/>
  <c r="AK64" i="10"/>
  <c r="Y64" i="10"/>
  <c r="AE63" i="11"/>
  <c r="AF63" i="11"/>
  <c r="AE11" i="11"/>
  <c r="AF11" i="11"/>
  <c r="AK12" i="10"/>
  <c r="Y12" i="10"/>
  <c r="AE23" i="11"/>
  <c r="AF23" i="11"/>
  <c r="AK24" i="10"/>
  <c r="Y24" i="10"/>
  <c r="AE15" i="11"/>
  <c r="AF15" i="11"/>
  <c r="AK16" i="10"/>
  <c r="Y16" i="10"/>
  <c r="AE52" i="11"/>
  <c r="AF52" i="11"/>
  <c r="AK53" i="10"/>
  <c r="Y53" i="10"/>
  <c r="AE16" i="11"/>
  <c r="AF16" i="11"/>
  <c r="AK17" i="10"/>
  <c r="Y17" i="10"/>
  <c r="AE22" i="11"/>
  <c r="AF22" i="11"/>
  <c r="AK23" i="10"/>
  <c r="Y23" i="10"/>
  <c r="AE29" i="11"/>
  <c r="AF29" i="11"/>
  <c r="AK30" i="10"/>
  <c r="Y30" i="10"/>
  <c r="W5" i="10"/>
  <c r="D5" i="10"/>
  <c r="W11" i="10"/>
  <c r="D11" i="10"/>
  <c r="AE19" i="11"/>
  <c r="AF19" i="11"/>
  <c r="AK20" i="10"/>
  <c r="Y20" i="10"/>
  <c r="AK56" i="10"/>
  <c r="Y56" i="10"/>
  <c r="AE33" i="11"/>
  <c r="AF33" i="11"/>
  <c r="AK34" i="10"/>
  <c r="Y34" i="10"/>
  <c r="AE59" i="11"/>
  <c r="AF59" i="11"/>
  <c r="AK60" i="10"/>
  <c r="Y60" i="10"/>
  <c r="AE42" i="11"/>
  <c r="AF42" i="11"/>
  <c r="AK43" i="10"/>
  <c r="Y43" i="10"/>
  <c r="W6" i="10"/>
  <c r="D6" i="10"/>
  <c r="AE21" i="11"/>
  <c r="AF21" i="11"/>
  <c r="AK22" i="10"/>
  <c r="Y22" i="10"/>
  <c r="AE32" i="11"/>
  <c r="AF32" i="11"/>
  <c r="AK33" i="10"/>
  <c r="Y33" i="10"/>
  <c r="AE25" i="11"/>
  <c r="AF25" i="11"/>
  <c r="AK26" i="10"/>
  <c r="Y26" i="10"/>
  <c r="AE44" i="11"/>
  <c r="AF44" i="11"/>
  <c r="AK45" i="10"/>
  <c r="Y45" i="10"/>
  <c r="AE14" i="11"/>
  <c r="AF14" i="11"/>
  <c r="AK15" i="10"/>
  <c r="Y15" i="10"/>
  <c r="AE60" i="11"/>
  <c r="AF60" i="11"/>
  <c r="AK61" i="10"/>
  <c r="Y61" i="10"/>
  <c r="AE51" i="11"/>
  <c r="AF51" i="11"/>
  <c r="AK52" i="10"/>
  <c r="Y52" i="10"/>
  <c r="AE20" i="11"/>
  <c r="AF20" i="11"/>
  <c r="AK21" i="10"/>
  <c r="Y21" i="10"/>
  <c r="AE26" i="11"/>
  <c r="AF26" i="11"/>
  <c r="AK27" i="10"/>
  <c r="Y27" i="10"/>
  <c r="AE34" i="11"/>
  <c r="AF34" i="11"/>
  <c r="AK35" i="10"/>
  <c r="Y35" i="10"/>
  <c r="AE38" i="11"/>
  <c r="AF38" i="11"/>
  <c r="AK39" i="10"/>
  <c r="Y39" i="10"/>
  <c r="AE45" i="11"/>
  <c r="AF45" i="11"/>
  <c r="AK46" i="10"/>
  <c r="Y46" i="10"/>
  <c r="AE40" i="11"/>
  <c r="AF40" i="11"/>
  <c r="AK41" i="10"/>
  <c r="Y41" i="10"/>
  <c r="AE39" i="11"/>
  <c r="AF39" i="11"/>
  <c r="AK40" i="10"/>
  <c r="Y40" i="10"/>
  <c r="AE61" i="11"/>
  <c r="AF61" i="11"/>
  <c r="AK62" i="10"/>
  <c r="Y62" i="10"/>
  <c r="AE17" i="11"/>
  <c r="AF17" i="11"/>
  <c r="AK18" i="10"/>
  <c r="Y18" i="10"/>
  <c r="AE57" i="11"/>
  <c r="AF57" i="11"/>
  <c r="AK58" i="10"/>
  <c r="Y58" i="10"/>
  <c r="AE12" i="11"/>
  <c r="AF12" i="11"/>
  <c r="AK13" i="10"/>
  <c r="Y13" i="10"/>
  <c r="AE46" i="11"/>
  <c r="AF46" i="11"/>
  <c r="AK47" i="10"/>
  <c r="Y47" i="10"/>
  <c r="AE31" i="11"/>
  <c r="AF31" i="11"/>
  <c r="AK32" i="10"/>
  <c r="Y32" i="10"/>
  <c r="D7" i="10"/>
  <c r="W7" i="10"/>
  <c r="D10" i="10"/>
  <c r="W10" i="10"/>
  <c r="AE50" i="11"/>
  <c r="AF50" i="11"/>
  <c r="AK51" i="10"/>
  <c r="Y51" i="10"/>
  <c r="AE49" i="11"/>
  <c r="AF49" i="11"/>
  <c r="AK50" i="10"/>
  <c r="Y50" i="10"/>
  <c r="AK38" i="10"/>
  <c r="Y38" i="10"/>
  <c r="AE18" i="11"/>
  <c r="AF18" i="11"/>
  <c r="AK19" i="10"/>
  <c r="Y19" i="10"/>
  <c r="AE28" i="11"/>
  <c r="AF28" i="11"/>
  <c r="AK29" i="10"/>
  <c r="Y29" i="10"/>
  <c r="D9" i="10"/>
  <c r="W9" i="10"/>
  <c r="D8" i="10"/>
  <c r="W8" i="10"/>
  <c r="AE43" i="11"/>
  <c r="AF43" i="11"/>
  <c r="AK44" i="10"/>
  <c r="Y44" i="10"/>
  <c r="AE62" i="11"/>
  <c r="AF62" i="11"/>
  <c r="AK63" i="10"/>
  <c r="Y63" i="10"/>
  <c r="W10" i="9"/>
  <c r="D10" i="9"/>
  <c r="D8" i="9"/>
  <c r="W8" i="9"/>
  <c r="W7" i="9"/>
  <c r="D7" i="9"/>
  <c r="W5" i="9"/>
  <c r="D5" i="9"/>
  <c r="W29" i="11"/>
  <c r="X29" i="11"/>
  <c r="Y30" i="8"/>
  <c r="D6" i="8"/>
  <c r="W53" i="11"/>
  <c r="X53" i="11"/>
  <c r="Y54" i="8"/>
  <c r="W18" i="11"/>
  <c r="X18" i="11"/>
  <c r="Y19" i="8"/>
  <c r="W45" i="11"/>
  <c r="X45" i="11"/>
  <c r="Y46" i="8"/>
  <c r="Y27" i="8"/>
  <c r="W26" i="11"/>
  <c r="X26" i="11"/>
  <c r="Y10" i="7"/>
  <c r="Y45" i="7"/>
  <c r="Y28" i="8"/>
  <c r="W27" i="11"/>
  <c r="X27" i="11"/>
  <c r="W55" i="11"/>
  <c r="X55" i="11"/>
  <c r="Y56" i="8"/>
  <c r="D10" i="8"/>
  <c r="Y44" i="8"/>
  <c r="W43" i="11"/>
  <c r="X43" i="11"/>
  <c r="W13" i="11"/>
  <c r="X13" i="11"/>
  <c r="Y14" i="8"/>
  <c r="W59" i="11"/>
  <c r="X59" i="11"/>
  <c r="Y60" i="8"/>
  <c r="Y31" i="8"/>
  <c r="Y52" i="8"/>
  <c r="Y20" i="8"/>
  <c r="Y58" i="8"/>
  <c r="Y63" i="8"/>
  <c r="Y41" i="8"/>
  <c r="Y26" i="8"/>
  <c r="D5" i="8"/>
  <c r="W50" i="11"/>
  <c r="X50" i="11"/>
  <c r="Y51" i="8"/>
  <c r="W58" i="11"/>
  <c r="X58" i="11"/>
  <c r="Y59" i="8"/>
  <c r="W14" i="11"/>
  <c r="X14" i="11"/>
  <c r="Y15" i="8"/>
  <c r="W48" i="11"/>
  <c r="X48" i="11"/>
  <c r="Y49" i="8"/>
  <c r="W47" i="11"/>
  <c r="X47" i="11"/>
  <c r="Y48" i="8"/>
  <c r="W24" i="11"/>
  <c r="X24" i="11"/>
  <c r="Y25" i="8"/>
  <c r="W44" i="11"/>
  <c r="X44" i="11"/>
  <c r="Y45" i="8"/>
  <c r="Y18" i="8"/>
  <c r="W17" i="11"/>
  <c r="X17" i="11"/>
  <c r="W63" i="11"/>
  <c r="X63" i="11"/>
  <c r="Y64" i="8"/>
  <c r="Y17" i="8"/>
  <c r="W16" i="11"/>
  <c r="X16" i="11"/>
  <c r="W15" i="11"/>
  <c r="X15" i="11"/>
  <c r="Y16" i="8"/>
  <c r="Y40" i="8"/>
  <c r="W39" i="11"/>
  <c r="X39" i="11"/>
  <c r="W11" i="11"/>
  <c r="X11" i="11"/>
  <c r="Y12" i="8"/>
  <c r="Y24" i="8"/>
  <c r="D7" i="8"/>
  <c r="W32" i="11"/>
  <c r="X32" i="11"/>
  <c r="Y33" i="8"/>
  <c r="D8" i="8"/>
  <c r="W31" i="11"/>
  <c r="X31" i="11"/>
  <c r="Y32" i="8"/>
  <c r="W49" i="11"/>
  <c r="X49" i="11"/>
  <c r="Y50" i="8"/>
  <c r="D9" i="8"/>
  <c r="W36" i="11"/>
  <c r="X36" i="11"/>
  <c r="Y37" i="8"/>
  <c r="W28" i="11"/>
  <c r="X28" i="11"/>
  <c r="Y29" i="8"/>
  <c r="W22" i="11"/>
  <c r="X22" i="11"/>
  <c r="Y23" i="8"/>
  <c r="W52" i="11"/>
  <c r="X52" i="11"/>
  <c r="Y53" i="8"/>
  <c r="W46" i="11"/>
  <c r="X46" i="11"/>
  <c r="Y47" i="8"/>
  <c r="Y35" i="8"/>
  <c r="W34" i="11"/>
  <c r="X34" i="11"/>
  <c r="W38" i="11"/>
  <c r="X38" i="11"/>
  <c r="Y39" i="8"/>
  <c r="W21" i="11"/>
  <c r="X21" i="11"/>
  <c r="Y22" i="8"/>
  <c r="W12" i="11"/>
  <c r="X12" i="11"/>
  <c r="Y13" i="8"/>
  <c r="W33" i="11"/>
  <c r="X33" i="11"/>
  <c r="Y34" i="8"/>
  <c r="W20" i="11"/>
  <c r="X20" i="11"/>
  <c r="Y21" i="8"/>
  <c r="W35" i="11"/>
  <c r="X35" i="11"/>
  <c r="Y36" i="8"/>
  <c r="Y42" i="8"/>
  <c r="W61" i="11"/>
  <c r="X61" i="11"/>
  <c r="Y62" i="8"/>
  <c r="W42" i="11"/>
  <c r="X42" i="11"/>
  <c r="Y43" i="8"/>
  <c r="W60" i="11"/>
  <c r="X60" i="11"/>
  <c r="Y61" i="8"/>
  <c r="W54" i="11"/>
  <c r="X54" i="11"/>
  <c r="Y55" i="8"/>
  <c r="Y38" i="8"/>
  <c r="W37" i="11"/>
  <c r="X37" i="11"/>
  <c r="W56" i="11"/>
  <c r="X56" i="11"/>
  <c r="Y57" i="8"/>
  <c r="W10" i="11"/>
  <c r="X10" i="11"/>
  <c r="Y11" i="8"/>
  <c r="S24" i="11"/>
  <c r="T24" i="11"/>
  <c r="Y25" i="7"/>
  <c r="Y61" i="7"/>
  <c r="S57" i="11"/>
  <c r="T57" i="11"/>
  <c r="Y58" i="7"/>
  <c r="Y59" i="7"/>
  <c r="S20" i="11"/>
  <c r="T20" i="11"/>
  <c r="Y21" i="7"/>
  <c r="S28" i="11"/>
  <c r="T28" i="11"/>
  <c r="Y29" i="7"/>
  <c r="S25" i="11"/>
  <c r="T25" i="11"/>
  <c r="Y26" i="7"/>
  <c r="D11" i="7"/>
  <c r="D8" i="7"/>
  <c r="Y37" i="7"/>
  <c r="Y52" i="7"/>
  <c r="S32" i="11"/>
  <c r="T32" i="11"/>
  <c r="Y48" i="7"/>
  <c r="Y57" i="7"/>
  <c r="S53" i="11"/>
  <c r="T53" i="11"/>
  <c r="Y54" i="7"/>
  <c r="Y14" i="7"/>
  <c r="S27" i="11"/>
  <c r="T27" i="11"/>
  <c r="Y28" i="7"/>
  <c r="S19" i="11"/>
  <c r="T19" i="11"/>
  <c r="Y20" i="7"/>
  <c r="D6" i="7"/>
  <c r="S30" i="11"/>
  <c r="T30" i="11"/>
  <c r="Y31" i="7"/>
  <c r="Y24" i="7"/>
  <c r="S31" i="11"/>
  <c r="T31" i="11"/>
  <c r="Y32" i="7"/>
  <c r="S45" i="11"/>
  <c r="T45" i="11"/>
  <c r="Y46" i="7"/>
  <c r="Y51" i="7"/>
  <c r="S59" i="11"/>
  <c r="T59" i="11"/>
  <c r="D9" i="7"/>
  <c r="Y19" i="7"/>
  <c r="S12" i="11"/>
  <c r="T12" i="11"/>
  <c r="Y13" i="7"/>
  <c r="D7" i="7"/>
  <c r="D5" i="7"/>
  <c r="Y23" i="7"/>
  <c r="Y17" i="7"/>
  <c r="D7" i="6"/>
  <c r="D5" i="6"/>
  <c r="D10" i="6"/>
  <c r="D11" i="6"/>
  <c r="AB7" i="6"/>
  <c r="S7" i="6"/>
  <c r="AB5" i="6"/>
  <c r="S5" i="6"/>
  <c r="AB6" i="6"/>
  <c r="S6" i="6"/>
  <c r="D6" i="6"/>
  <c r="AD8" i="6"/>
  <c r="S8" i="6"/>
  <c r="AD10" i="6"/>
  <c r="S10" i="6"/>
  <c r="AD11" i="6"/>
  <c r="S11" i="6"/>
  <c r="AD9" i="6"/>
  <c r="S9" i="6"/>
  <c r="AD10" i="4"/>
  <c r="S10" i="4"/>
  <c r="AD6" i="4"/>
  <c r="AB8" i="4"/>
  <c r="S8" i="4"/>
  <c r="AD9" i="4"/>
  <c r="S9" i="4"/>
  <c r="AB7" i="4"/>
  <c r="S7" i="4"/>
  <c r="AB5" i="4"/>
  <c r="S5" i="4"/>
  <c r="AD11" i="4"/>
  <c r="S11" i="4"/>
  <c r="AB6" i="4"/>
  <c r="S6" i="4"/>
  <c r="D6" i="3"/>
  <c r="AB5" i="3"/>
  <c r="S5" i="3"/>
  <c r="AB6" i="3"/>
  <c r="S6" i="3"/>
  <c r="AB8" i="3"/>
  <c r="S8" i="3"/>
  <c r="AD10" i="3"/>
  <c r="S10" i="3"/>
  <c r="Z9" i="3"/>
  <c r="D9" i="3"/>
  <c r="D10" i="3"/>
  <c r="D5" i="3"/>
  <c r="D7" i="3"/>
  <c r="AK29" i="9"/>
  <c r="Y29" i="9"/>
  <c r="AK28" i="9"/>
  <c r="Y28" i="9"/>
  <c r="AA13" i="11"/>
  <c r="AB13" i="11"/>
  <c r="AK14" i="9"/>
  <c r="Y14" i="9"/>
  <c r="AA23" i="11"/>
  <c r="AB23" i="11"/>
  <c r="AK24" i="9"/>
  <c r="Y24" i="9"/>
  <c r="AA43" i="11"/>
  <c r="AB43" i="11"/>
  <c r="AK44" i="9"/>
  <c r="Y44" i="9"/>
  <c r="AA47" i="11"/>
  <c r="AB47" i="11"/>
  <c r="AK48" i="9"/>
  <c r="Y48" i="9"/>
  <c r="AA19" i="11"/>
  <c r="AB19" i="11"/>
  <c r="AK20" i="9"/>
  <c r="Y20" i="9"/>
  <c r="AA56" i="11"/>
  <c r="AB56" i="11"/>
  <c r="AK57" i="9"/>
  <c r="Y57" i="9"/>
  <c r="AA34" i="11"/>
  <c r="AB34" i="11"/>
  <c r="AK35" i="9"/>
  <c r="Y35" i="9"/>
  <c r="AA38" i="11"/>
  <c r="AB38" i="11"/>
  <c r="AK39" i="9"/>
  <c r="Y39" i="9"/>
  <c r="AA55" i="11"/>
  <c r="AB55" i="11"/>
  <c r="AK56" i="9"/>
  <c r="Y56" i="9"/>
  <c r="AA50" i="11"/>
  <c r="AB50" i="11"/>
  <c r="AK51" i="9"/>
  <c r="Y51" i="9"/>
  <c r="AA54" i="11"/>
  <c r="AB54" i="11"/>
  <c r="AK55" i="9"/>
  <c r="Y55" i="9"/>
  <c r="AA11" i="11"/>
  <c r="AB11" i="11"/>
  <c r="AK12" i="9"/>
  <c r="Y12" i="9"/>
  <c r="AA31" i="11"/>
  <c r="AB31" i="11"/>
  <c r="AK32" i="9"/>
  <c r="Y32" i="9"/>
  <c r="AA20" i="11"/>
  <c r="AB20" i="11"/>
  <c r="AK21" i="9"/>
  <c r="Y21" i="9"/>
  <c r="AA40" i="11"/>
  <c r="AB40" i="11"/>
  <c r="AK41" i="9"/>
  <c r="Y41" i="9"/>
  <c r="AA60" i="11"/>
  <c r="AB60" i="11"/>
  <c r="AK61" i="9"/>
  <c r="Y61" i="9"/>
  <c r="AA48" i="11"/>
  <c r="AB48" i="11"/>
  <c r="AK49" i="9"/>
  <c r="Y49" i="9"/>
  <c r="AA36" i="11"/>
  <c r="AB36" i="11"/>
  <c r="AK37" i="9"/>
  <c r="Y37" i="9"/>
  <c r="AA14" i="11"/>
  <c r="AB14" i="11"/>
  <c r="AK15" i="9"/>
  <c r="Y15" i="9"/>
  <c r="AA12" i="11"/>
  <c r="AB12" i="11"/>
  <c r="AK13" i="9"/>
  <c r="Y13" i="9"/>
  <c r="AA35" i="11"/>
  <c r="AB35" i="11"/>
  <c r="AK36" i="9"/>
  <c r="Y36" i="9"/>
  <c r="AA25" i="11"/>
  <c r="AB25" i="11"/>
  <c r="AK26" i="9"/>
  <c r="Y26" i="9"/>
  <c r="AA15" i="11"/>
  <c r="AB15" i="11"/>
  <c r="AK16" i="9"/>
  <c r="Y16" i="9"/>
  <c r="AA51" i="11"/>
  <c r="AB51" i="11"/>
  <c r="AK52" i="9"/>
  <c r="Y52" i="9"/>
  <c r="AA24" i="11"/>
  <c r="AB24" i="11"/>
  <c r="AK25" i="9"/>
  <c r="Y25" i="9"/>
  <c r="AA44" i="11"/>
  <c r="AB44" i="11"/>
  <c r="AK45" i="9"/>
  <c r="Y45" i="9"/>
  <c r="AA32" i="11"/>
  <c r="AB32" i="11"/>
  <c r="AK33" i="9"/>
  <c r="Y33" i="9"/>
  <c r="AA37" i="11"/>
  <c r="AB37" i="11"/>
  <c r="AK38" i="9"/>
  <c r="Y38" i="9"/>
  <c r="AA57" i="11"/>
  <c r="AB57" i="11"/>
  <c r="AK58" i="9"/>
  <c r="Y58" i="9"/>
  <c r="AA18" i="11"/>
  <c r="AB18" i="11"/>
  <c r="AK19" i="9"/>
  <c r="Y19" i="9"/>
  <c r="AA22" i="11"/>
  <c r="AB22" i="11"/>
  <c r="AK23" i="9"/>
  <c r="Y23" i="9"/>
  <c r="AA53" i="11"/>
  <c r="AB53" i="11"/>
  <c r="AK54" i="9"/>
  <c r="Y54" i="9"/>
  <c r="AA59" i="11"/>
  <c r="AB59" i="11"/>
  <c r="AK60" i="9"/>
  <c r="Y60" i="9"/>
  <c r="AA63" i="11"/>
  <c r="AB63" i="11"/>
  <c r="AK64" i="9"/>
  <c r="Y64" i="9"/>
  <c r="AA52" i="11"/>
  <c r="AB52" i="11"/>
  <c r="AK53" i="9"/>
  <c r="Y53" i="9"/>
  <c r="AA30" i="11"/>
  <c r="AB30" i="11"/>
  <c r="AK31" i="9"/>
  <c r="Y31" i="9"/>
  <c r="AA16" i="11"/>
  <c r="AB16" i="11"/>
  <c r="AK17" i="9"/>
  <c r="Y17" i="9"/>
  <c r="AA21" i="11"/>
  <c r="AB21" i="11"/>
  <c r="AK22" i="9"/>
  <c r="Y22" i="9"/>
  <c r="AA41" i="11"/>
  <c r="AB41" i="11"/>
  <c r="AK42" i="9"/>
  <c r="Y42" i="9"/>
  <c r="AA61" i="11"/>
  <c r="AB61" i="11"/>
  <c r="AK62" i="9"/>
  <c r="Y62" i="9"/>
  <c r="AA49" i="11"/>
  <c r="AB49" i="11"/>
  <c r="AK50" i="9"/>
  <c r="Y50" i="9"/>
  <c r="AA58" i="11"/>
  <c r="AB58" i="11"/>
  <c r="AK59" i="9"/>
  <c r="Y59" i="9"/>
  <c r="AA62" i="11"/>
  <c r="AB62" i="11"/>
  <c r="AK63" i="9"/>
  <c r="Y63" i="9"/>
  <c r="AA39" i="11"/>
  <c r="AB39" i="11"/>
  <c r="AK40" i="9"/>
  <c r="Y40" i="9"/>
  <c r="AA29" i="11"/>
  <c r="AB29" i="11"/>
  <c r="AK30" i="9"/>
  <c r="Y30" i="9"/>
  <c r="AA17" i="11"/>
  <c r="AB17" i="11"/>
  <c r="AK18" i="9"/>
  <c r="Y18" i="9"/>
  <c r="AA26" i="11"/>
  <c r="AB26" i="11"/>
  <c r="AK27" i="9"/>
  <c r="Y27" i="9"/>
  <c r="AA45" i="11"/>
  <c r="AB45" i="11"/>
  <c r="AK46" i="9"/>
  <c r="Y46" i="9"/>
  <c r="AA33" i="11"/>
  <c r="AB33" i="11"/>
  <c r="AK34" i="9"/>
  <c r="Y34" i="9"/>
  <c r="AA42" i="11"/>
  <c r="AB42" i="11"/>
  <c r="AK43" i="9"/>
  <c r="Y43" i="9"/>
  <c r="AA46" i="11"/>
  <c r="AB46" i="11"/>
  <c r="AK47" i="9"/>
  <c r="Y47" i="9"/>
  <c r="AB5" i="5"/>
  <c r="S5" i="5"/>
  <c r="AD8" i="5"/>
  <c r="S8" i="5"/>
  <c r="AD11" i="5"/>
  <c r="S11" i="5"/>
  <c r="AD9" i="5"/>
  <c r="S9" i="5"/>
  <c r="AB6" i="5"/>
  <c r="S6" i="5"/>
  <c r="AB9" i="5"/>
  <c r="AD7" i="5"/>
  <c r="AD10" i="5"/>
  <c r="S10" i="5"/>
  <c r="AB7" i="5"/>
  <c r="S7" i="5"/>
  <c r="Y27" i="7"/>
  <c r="Y41" i="7"/>
  <c r="Y50" i="7"/>
  <c r="Y38" i="7"/>
  <c r="Y15" i="7"/>
  <c r="W6" i="15"/>
  <c r="W9" i="15"/>
  <c r="AM8" i="11"/>
  <c r="AN8" i="11"/>
  <c r="W8" i="15"/>
  <c r="AK8" i="15"/>
  <c r="Y8" i="15"/>
  <c r="W10" i="15"/>
  <c r="AK10" i="15"/>
  <c r="Y10" i="15"/>
  <c r="W7" i="15"/>
  <c r="W31" i="15"/>
  <c r="W16" i="15"/>
  <c r="W58" i="15"/>
  <c r="W54" i="15"/>
  <c r="W20" i="15"/>
  <c r="W25" i="15"/>
  <c r="W21" i="15"/>
  <c r="W34" i="15"/>
  <c r="W48" i="15"/>
  <c r="W22" i="15"/>
  <c r="W46" i="15"/>
  <c r="W14" i="15"/>
  <c r="W39" i="15"/>
  <c r="W52" i="15"/>
  <c r="W5" i="15"/>
  <c r="W11" i="15"/>
  <c r="W15" i="15"/>
  <c r="W41" i="15"/>
  <c r="W37" i="15"/>
  <c r="W61" i="15"/>
  <c r="W18" i="15"/>
  <c r="W28" i="15"/>
  <c r="W24" i="15"/>
  <c r="W35" i="15"/>
  <c r="W47" i="15"/>
  <c r="W26" i="15"/>
  <c r="W55" i="15"/>
  <c r="W29" i="15"/>
  <c r="W57" i="15"/>
  <c r="W53" i="15"/>
  <c r="W30" i="15"/>
  <c r="W36" i="15"/>
  <c r="W27" i="15"/>
  <c r="W23" i="15"/>
  <c r="W63" i="15"/>
  <c r="W42" i="15"/>
  <c r="W38" i="15"/>
  <c r="W45" i="15"/>
  <c r="W49" i="15"/>
  <c r="W51" i="15"/>
  <c r="W13" i="15"/>
  <c r="W17" i="15"/>
  <c r="W43" i="15"/>
  <c r="W12" i="15"/>
  <c r="W50" i="15"/>
  <c r="W44" i="15"/>
  <c r="W40" i="15"/>
  <c r="W64" i="15"/>
  <c r="W19" i="15"/>
  <c r="W62" i="15"/>
  <c r="W59" i="15"/>
  <c r="W33" i="15"/>
  <c r="W32" i="15"/>
  <c r="W60" i="15"/>
  <c r="W56" i="15"/>
  <c r="Y49" i="7"/>
  <c r="Y63" i="7"/>
  <c r="Y16" i="7"/>
  <c r="Y12" i="7"/>
  <c r="Y18" i="7"/>
  <c r="Y62" i="7"/>
  <c r="Y64" i="7"/>
  <c r="Y22" i="7"/>
  <c r="Y44" i="7"/>
  <c r="Y47" i="7"/>
  <c r="Y42" i="7"/>
  <c r="Y40" i="7"/>
  <c r="Y43" i="7"/>
  <c r="S52" i="11"/>
  <c r="T52" i="11"/>
  <c r="S55" i="11"/>
  <c r="T55" i="11"/>
  <c r="Y55" i="7"/>
  <c r="Y39" i="7"/>
  <c r="Y35" i="7"/>
  <c r="Y34" i="7"/>
  <c r="Y30" i="7"/>
  <c r="Y36" i="7"/>
  <c r="AA10" i="11"/>
  <c r="AB10" i="11"/>
  <c r="AK8" i="14"/>
  <c r="Y8" i="14"/>
  <c r="AK6" i="9"/>
  <c r="Y6" i="9"/>
  <c r="AK9" i="9"/>
  <c r="Y9" i="9"/>
  <c r="AU6" i="11"/>
  <c r="AV6" i="11"/>
  <c r="AK7" i="17"/>
  <c r="Y7" i="17"/>
  <c r="AK5" i="17"/>
  <c r="Y5" i="17"/>
  <c r="AU4" i="11"/>
  <c r="AV4" i="11"/>
  <c r="AU10" i="11"/>
  <c r="AV10" i="11"/>
  <c r="AK11" i="17"/>
  <c r="Y11" i="17"/>
  <c r="AU9" i="11"/>
  <c r="AV9" i="11"/>
  <c r="AK10" i="17"/>
  <c r="Y10" i="17"/>
  <c r="AK8" i="17"/>
  <c r="Y8" i="17"/>
  <c r="AU7" i="11"/>
  <c r="AV7" i="11"/>
  <c r="AU5" i="11"/>
  <c r="AV5" i="11"/>
  <c r="AK6" i="17"/>
  <c r="Y6" i="17"/>
  <c r="AK9" i="16"/>
  <c r="Y9" i="16"/>
  <c r="AQ8" i="11"/>
  <c r="AR8" i="11"/>
  <c r="AK7" i="16"/>
  <c r="Y7" i="16"/>
  <c r="AQ6" i="11"/>
  <c r="AR6" i="11"/>
  <c r="AK6" i="16"/>
  <c r="Y6" i="16"/>
  <c r="AQ5" i="11"/>
  <c r="AR5" i="11"/>
  <c r="AQ10" i="11"/>
  <c r="AR10" i="11"/>
  <c r="AK11" i="16"/>
  <c r="Y11" i="16"/>
  <c r="AK5" i="16"/>
  <c r="Y5" i="16"/>
  <c r="AQ4" i="11"/>
  <c r="AR4" i="11"/>
  <c r="AK8" i="16"/>
  <c r="Y8" i="16"/>
  <c r="AQ7" i="11"/>
  <c r="AR7" i="11"/>
  <c r="AK10" i="16"/>
  <c r="Y10" i="16"/>
  <c r="AQ9" i="11"/>
  <c r="AR9" i="11"/>
  <c r="AM9" i="11"/>
  <c r="AN9" i="11"/>
  <c r="AK7" i="15"/>
  <c r="Y7" i="15"/>
  <c r="AM6" i="11"/>
  <c r="AN6" i="11"/>
  <c r="AK6" i="15"/>
  <c r="Y6" i="15"/>
  <c r="AM5" i="11"/>
  <c r="AN5" i="11"/>
  <c r="AI10" i="11"/>
  <c r="AJ10" i="11"/>
  <c r="AK11" i="14"/>
  <c r="Y11" i="14"/>
  <c r="AK9" i="14"/>
  <c r="Y9" i="14"/>
  <c r="AI8" i="11"/>
  <c r="AJ8" i="11"/>
  <c r="AK5" i="14"/>
  <c r="Y5" i="14"/>
  <c r="AI4" i="11"/>
  <c r="AJ4" i="11"/>
  <c r="AK7" i="14"/>
  <c r="Y7" i="14"/>
  <c r="AI6" i="11"/>
  <c r="AJ6" i="11"/>
  <c r="AI5" i="11"/>
  <c r="AJ5" i="11"/>
  <c r="AK6" i="14"/>
  <c r="Y6" i="14"/>
  <c r="AE6" i="11"/>
  <c r="AF6" i="11"/>
  <c r="AK7" i="10"/>
  <c r="Y7" i="10"/>
  <c r="AK5" i="10"/>
  <c r="Y5" i="10"/>
  <c r="AE4" i="11"/>
  <c r="AF4" i="11"/>
  <c r="AE7" i="11"/>
  <c r="AF7" i="11"/>
  <c r="AK8" i="10"/>
  <c r="Y8" i="10"/>
  <c r="AE9" i="11"/>
  <c r="AF9" i="11"/>
  <c r="AK10" i="10"/>
  <c r="Y10" i="10"/>
  <c r="AE10" i="11"/>
  <c r="AF10" i="11"/>
  <c r="AK11" i="10"/>
  <c r="Y11" i="10"/>
  <c r="AE8" i="11"/>
  <c r="AF8" i="11"/>
  <c r="AK9" i="10"/>
  <c r="Y9" i="10"/>
  <c r="AE5" i="11"/>
  <c r="AF5" i="11"/>
  <c r="AK6" i="10"/>
  <c r="Y6" i="10"/>
  <c r="AA7" i="11"/>
  <c r="AB7" i="11"/>
  <c r="AK8" i="9"/>
  <c r="Y8" i="9"/>
  <c r="AA4" i="11"/>
  <c r="AB4" i="11"/>
  <c r="AK5" i="9"/>
  <c r="Y5" i="9"/>
  <c r="AA6" i="11"/>
  <c r="AB6" i="11"/>
  <c r="AK7" i="9"/>
  <c r="Y7" i="9"/>
  <c r="AA9" i="11"/>
  <c r="AB9" i="11"/>
  <c r="AK10" i="9"/>
  <c r="Y10" i="9"/>
  <c r="W7" i="11"/>
  <c r="X7" i="11"/>
  <c r="Y8" i="8"/>
  <c r="Y7" i="8"/>
  <c r="W6" i="11"/>
  <c r="X6" i="11"/>
  <c r="W9" i="11"/>
  <c r="X9" i="11"/>
  <c r="Y10" i="8"/>
  <c r="Y6" i="8"/>
  <c r="W5" i="11"/>
  <c r="X5" i="11"/>
  <c r="Y9" i="8"/>
  <c r="W8" i="11"/>
  <c r="X8" i="11"/>
  <c r="Y5" i="8"/>
  <c r="W4" i="11"/>
  <c r="X4" i="11"/>
  <c r="S10" i="11"/>
  <c r="T10" i="11"/>
  <c r="Y11" i="7"/>
  <c r="S8" i="11"/>
  <c r="T8" i="11"/>
  <c r="Y9" i="7"/>
  <c r="Y6" i="7"/>
  <c r="S5" i="11"/>
  <c r="T5" i="11"/>
  <c r="S7" i="11"/>
  <c r="T7" i="11"/>
  <c r="Y8" i="7"/>
  <c r="S4" i="11"/>
  <c r="T4" i="11"/>
  <c r="Y5" i="7"/>
  <c r="S6" i="11"/>
  <c r="T6" i="11"/>
  <c r="Y7" i="7"/>
  <c r="T11" i="6"/>
  <c r="Z11" i="6"/>
  <c r="T10" i="6"/>
  <c r="Z10" i="6"/>
  <c r="Z6" i="6"/>
  <c r="T6" i="6"/>
  <c r="T8" i="6"/>
  <c r="Z8" i="6"/>
  <c r="T57" i="6"/>
  <c r="Z41" i="6"/>
  <c r="T39" i="6"/>
  <c r="T60" i="6"/>
  <c r="T28" i="6"/>
  <c r="Z31" i="6"/>
  <c r="Z29" i="6"/>
  <c r="Z43" i="6"/>
  <c r="T61" i="6"/>
  <c r="T44" i="6"/>
  <c r="T12" i="6"/>
  <c r="T30" i="6"/>
  <c r="T29" i="6"/>
  <c r="Z63" i="6"/>
  <c r="Z12" i="6"/>
  <c r="Z46" i="6"/>
  <c r="Z30" i="6"/>
  <c r="Z53" i="6"/>
  <c r="Z14" i="6"/>
  <c r="Z48" i="6"/>
  <c r="T15" i="6"/>
  <c r="Z42" i="6"/>
  <c r="T41" i="6"/>
  <c r="T25" i="6"/>
  <c r="T14" i="6"/>
  <c r="T48" i="6"/>
  <c r="Z16" i="6"/>
  <c r="Z59" i="6"/>
  <c r="T49" i="6"/>
  <c r="Z55" i="6"/>
  <c r="Z36" i="6"/>
  <c r="T21" i="6"/>
  <c r="T63" i="6"/>
  <c r="Z45" i="6"/>
  <c r="T33" i="6"/>
  <c r="T20" i="6"/>
  <c r="Z17" i="6"/>
  <c r="Z39" i="6"/>
  <c r="Z34" i="6"/>
  <c r="T40" i="6"/>
  <c r="Z23" i="6"/>
  <c r="T31" i="6"/>
  <c r="Z13" i="6"/>
  <c r="T52" i="6"/>
  <c r="T51" i="6"/>
  <c r="Z62" i="6"/>
  <c r="T58" i="6"/>
  <c r="T42" i="6"/>
  <c r="T26" i="6"/>
  <c r="T27" i="6"/>
  <c r="Z24" i="6"/>
  <c r="Z56" i="6"/>
  <c r="T47" i="6"/>
  <c r="T13" i="6"/>
  <c r="T35" i="6"/>
  <c r="T24" i="6"/>
  <c r="T56" i="6"/>
  <c r="T23" i="6"/>
  <c r="Z37" i="6"/>
  <c r="Z44" i="6"/>
  <c r="T53" i="6"/>
  <c r="Z35" i="6"/>
  <c r="T19" i="6"/>
  <c r="Z25" i="6"/>
  <c r="T34" i="6"/>
  <c r="Z40" i="6"/>
  <c r="Z5" i="6"/>
  <c r="Z47" i="6"/>
  <c r="Z28" i="6"/>
  <c r="Z49" i="6"/>
  <c r="Z57" i="6"/>
  <c r="T62" i="6"/>
  <c r="T36" i="6"/>
  <c r="Z54" i="6"/>
  <c r="Z38" i="6"/>
  <c r="Z22" i="6"/>
  <c r="T59" i="6"/>
  <c r="Z32" i="6"/>
  <c r="Z64" i="6"/>
  <c r="Z19" i="6"/>
  <c r="Z26" i="6"/>
  <c r="Z58" i="6"/>
  <c r="Z15" i="6"/>
  <c r="T32" i="6"/>
  <c r="T64" i="6"/>
  <c r="T55" i="6"/>
  <c r="Z61" i="6"/>
  <c r="T43" i="6"/>
  <c r="Z20" i="6"/>
  <c r="Z52" i="6"/>
  <c r="T16" i="6"/>
  <c r="T17" i="6"/>
  <c r="T18" i="6"/>
  <c r="Z51" i="6"/>
  <c r="T45" i="6"/>
  <c r="Z60" i="6"/>
  <c r="Z21" i="6"/>
  <c r="T46" i="6"/>
  <c r="T50" i="6"/>
  <c r="T37" i="6"/>
  <c r="T5" i="6"/>
  <c r="Z27" i="6"/>
  <c r="Z33" i="6"/>
  <c r="Z50" i="6"/>
  <c r="T22" i="6"/>
  <c r="Z18" i="6"/>
  <c r="T54" i="6"/>
  <c r="T38" i="6"/>
  <c r="T9" i="6"/>
  <c r="Z9" i="6"/>
  <c r="Z7" i="6"/>
  <c r="T7" i="6"/>
  <c r="Z6" i="4"/>
  <c r="T6" i="4"/>
  <c r="Z9" i="4"/>
  <c r="T9" i="4"/>
  <c r="Z11" i="4"/>
  <c r="T11" i="4"/>
  <c r="Z8" i="4"/>
  <c r="T8" i="4"/>
  <c r="Z19" i="4"/>
  <c r="Z35" i="4"/>
  <c r="Z51" i="4"/>
  <c r="T24" i="4"/>
  <c r="Z16" i="4"/>
  <c r="Z32" i="4"/>
  <c r="Z48" i="4"/>
  <c r="Z64" i="4"/>
  <c r="Z5" i="4"/>
  <c r="Z25" i="4"/>
  <c r="Z41" i="4"/>
  <c r="Z57" i="4"/>
  <c r="T39" i="4"/>
  <c r="Z26" i="4"/>
  <c r="Z42" i="4"/>
  <c r="Z58" i="4"/>
  <c r="T38" i="4"/>
  <c r="T30" i="4"/>
  <c r="T19" i="4"/>
  <c r="T29" i="4"/>
  <c r="T44" i="4"/>
  <c r="T33" i="4"/>
  <c r="T18" i="4"/>
  <c r="T51" i="4"/>
  <c r="T61" i="4"/>
  <c r="T52" i="4"/>
  <c r="T32" i="4"/>
  <c r="T59" i="4"/>
  <c r="Z23" i="4"/>
  <c r="Z39" i="4"/>
  <c r="Z55" i="4"/>
  <c r="T41" i="4"/>
  <c r="Z20" i="4"/>
  <c r="Z36" i="4"/>
  <c r="Z52" i="4"/>
  <c r="T40" i="4"/>
  <c r="Z13" i="4"/>
  <c r="Z29" i="4"/>
  <c r="Z45" i="4"/>
  <c r="Z61" i="4"/>
  <c r="Z14" i="4"/>
  <c r="Z30" i="4"/>
  <c r="Z46" i="4"/>
  <c r="Z62" i="4"/>
  <c r="T55" i="4"/>
  <c r="T63" i="4"/>
  <c r="T46" i="4"/>
  <c r="T20" i="4"/>
  <c r="T27" i="4"/>
  <c r="T60" i="4"/>
  <c r="T37" i="4"/>
  <c r="T14" i="4"/>
  <c r="T21" i="4"/>
  <c r="T5" i="4"/>
  <c r="Z27" i="4"/>
  <c r="Z43" i="4"/>
  <c r="Z59" i="4"/>
  <c r="T54" i="4"/>
  <c r="Z24" i="4"/>
  <c r="Z40" i="4"/>
  <c r="Z56" i="4"/>
  <c r="T57" i="4"/>
  <c r="Z17" i="4"/>
  <c r="Z33" i="4"/>
  <c r="Z49" i="4"/>
  <c r="T56" i="4"/>
  <c r="Z18" i="4"/>
  <c r="Z34" i="4"/>
  <c r="Z50" i="4"/>
  <c r="T13" i="4"/>
  <c r="T64" i="4"/>
  <c r="T48" i="4"/>
  <c r="T49" i="4"/>
  <c r="T26" i="4"/>
  <c r="T53" i="4"/>
  <c r="Z15" i="4"/>
  <c r="Z12" i="4"/>
  <c r="T23" i="4"/>
  <c r="T22" i="4"/>
  <c r="T25" i="4"/>
  <c r="T36" i="4"/>
  <c r="T35" i="4"/>
  <c r="T34" i="4"/>
  <c r="Z54" i="4"/>
  <c r="T58" i="4"/>
  <c r="Z31" i="4"/>
  <c r="Z28" i="4"/>
  <c r="Z21" i="4"/>
  <c r="Z22" i="4"/>
  <c r="T50" i="4"/>
  <c r="T47" i="4"/>
  <c r="T16" i="4"/>
  <c r="T45" i="4"/>
  <c r="T12" i="4"/>
  <c r="Z60" i="4"/>
  <c r="T42" i="4"/>
  <c r="Z47" i="4"/>
  <c r="Z44" i="4"/>
  <c r="Z37" i="4"/>
  <c r="Z38" i="4"/>
  <c r="T28" i="4"/>
  <c r="T17" i="4"/>
  <c r="T31" i="4"/>
  <c r="T62" i="4"/>
  <c r="T43" i="4"/>
  <c r="Z63" i="4"/>
  <c r="Z53" i="4"/>
  <c r="T15" i="4"/>
  <c r="Z7" i="4"/>
  <c r="T7" i="4"/>
  <c r="T10" i="4"/>
  <c r="Z10" i="4"/>
  <c r="T6" i="3"/>
  <c r="Z6" i="3"/>
  <c r="Z10" i="3"/>
  <c r="T10" i="3"/>
  <c r="T34" i="3"/>
  <c r="T37" i="3"/>
  <c r="Z37" i="3"/>
  <c r="T5" i="3"/>
  <c r="T56" i="3"/>
  <c r="Z46" i="3"/>
  <c r="T64" i="3"/>
  <c r="Z56" i="3"/>
  <c r="Z17" i="3"/>
  <c r="T59" i="3"/>
  <c r="Z53" i="3"/>
  <c r="T12" i="3"/>
  <c r="T61" i="3"/>
  <c r="T31" i="3"/>
  <c r="T21" i="3"/>
  <c r="Z29" i="3"/>
  <c r="Z62" i="3"/>
  <c r="Z42" i="3"/>
  <c r="Z14" i="3"/>
  <c r="Z31" i="3"/>
  <c r="T53" i="3"/>
  <c r="Z40" i="3"/>
  <c r="T26" i="3"/>
  <c r="T47" i="3"/>
  <c r="Z26" i="3"/>
  <c r="T40" i="3"/>
  <c r="T51" i="3"/>
  <c r="Z51" i="3"/>
  <c r="T54" i="3"/>
  <c r="Z32" i="3"/>
  <c r="Z11" i="3"/>
  <c r="Z22" i="3"/>
  <c r="Z64" i="3"/>
  <c r="T63" i="3"/>
  <c r="Z15" i="3"/>
  <c r="T58" i="3"/>
  <c r="Z21" i="3"/>
  <c r="T23" i="3"/>
  <c r="Z35" i="3"/>
  <c r="T39" i="3"/>
  <c r="Z27" i="3"/>
  <c r="T15" i="3"/>
  <c r="Z19" i="3"/>
  <c r="Z59" i="3"/>
  <c r="Z43" i="3"/>
  <c r="T14" i="3"/>
  <c r="T46" i="3"/>
  <c r="Z5" i="3"/>
  <c r="T35" i="3"/>
  <c r="T19" i="3"/>
  <c r="T11" i="3"/>
  <c r="T38" i="3"/>
  <c r="Z47" i="3"/>
  <c r="T32" i="3"/>
  <c r="Z41" i="3"/>
  <c r="Z20" i="3"/>
  <c r="T16" i="3"/>
  <c r="Z24" i="3"/>
  <c r="T42" i="3"/>
  <c r="T52" i="3"/>
  <c r="T27" i="3"/>
  <c r="Z38" i="3"/>
  <c r="Z58" i="3"/>
  <c r="Z60" i="3"/>
  <c r="T24" i="3"/>
  <c r="T13" i="3"/>
  <c r="T55" i="3"/>
  <c r="Z34" i="3"/>
  <c r="Z16" i="3"/>
  <c r="T45" i="3"/>
  <c r="T29" i="3"/>
  <c r="Z55" i="3"/>
  <c r="Z44" i="3"/>
  <c r="Z45" i="3"/>
  <c r="T43" i="3"/>
  <c r="T17" i="3"/>
  <c r="Z54" i="3"/>
  <c r="Z36" i="3"/>
  <c r="T30" i="3"/>
  <c r="Z30" i="3"/>
  <c r="Z23" i="3"/>
  <c r="Z12" i="3"/>
  <c r="T25" i="3"/>
  <c r="Z13" i="3"/>
  <c r="Z48" i="3"/>
  <c r="T60" i="3"/>
  <c r="T50" i="3"/>
  <c r="T22" i="3"/>
  <c r="T18" i="3"/>
  <c r="Z50" i="3"/>
  <c r="Z63" i="3"/>
  <c r="Z49" i="3"/>
  <c r="Z61" i="3"/>
  <c r="T49" i="3"/>
  <c r="Z39" i="3"/>
  <c r="T48" i="3"/>
  <c r="Z25" i="3"/>
  <c r="Z18" i="3"/>
  <c r="T62" i="3"/>
  <c r="Z52" i="3"/>
  <c r="Z33" i="3"/>
  <c r="T20" i="3"/>
  <c r="T44" i="3"/>
  <c r="T33" i="3"/>
  <c r="T57" i="3"/>
  <c r="T41" i="3"/>
  <c r="T28" i="3"/>
  <c r="Z57" i="3"/>
  <c r="T36" i="3"/>
  <c r="Z28" i="3"/>
  <c r="T9" i="3"/>
  <c r="Z8" i="3"/>
  <c r="T8" i="3"/>
  <c r="Z7" i="3"/>
  <c r="T7" i="3"/>
  <c r="T33" i="5"/>
  <c r="T48" i="5"/>
  <c r="Z52" i="5"/>
  <c r="Z56" i="5"/>
  <c r="Z51" i="5"/>
  <c r="T21" i="5"/>
  <c r="Z49" i="5"/>
  <c r="Z58" i="5"/>
  <c r="T64" i="5"/>
  <c r="T14" i="5"/>
  <c r="Z16" i="5"/>
  <c r="T15" i="5"/>
  <c r="Z19" i="5"/>
  <c r="T43" i="5"/>
  <c r="Z31" i="5"/>
  <c r="T7" i="5"/>
  <c r="Z7" i="5"/>
  <c r="Z26" i="5"/>
  <c r="T46" i="5"/>
  <c r="Z60" i="5"/>
  <c r="T53" i="5"/>
  <c r="T31" i="5"/>
  <c r="Z64" i="5"/>
  <c r="T26" i="5"/>
  <c r="T34" i="5"/>
  <c r="Z57" i="5"/>
  <c r="Z42" i="5"/>
  <c r="T45" i="5"/>
  <c r="Z44" i="5"/>
  <c r="Z35" i="5"/>
  <c r="T52" i="5"/>
  <c r="Z22" i="5"/>
  <c r="T13" i="5"/>
  <c r="Z38" i="5"/>
  <c r="T50" i="5"/>
  <c r="T24" i="5"/>
  <c r="Z36" i="5"/>
  <c r="Z46" i="5"/>
  <c r="Z39" i="5"/>
  <c r="T6" i="5"/>
  <c r="Z50" i="5"/>
  <c r="T35" i="5"/>
  <c r="Z18" i="5"/>
  <c r="T28" i="5"/>
  <c r="Z63" i="5"/>
  <c r="Z25" i="5"/>
  <c r="Z6" i="5"/>
  <c r="Z29" i="5"/>
  <c r="Z61" i="5"/>
  <c r="Z13" i="5"/>
  <c r="Z15" i="5"/>
  <c r="Z33" i="5"/>
  <c r="T17" i="5"/>
  <c r="Z48" i="5"/>
  <c r="T54" i="5"/>
  <c r="T63" i="5"/>
  <c r="T47" i="5"/>
  <c r="Z54" i="5"/>
  <c r="Z20" i="5"/>
  <c r="Z62" i="5"/>
  <c r="T58" i="5"/>
  <c r="Z24" i="5"/>
  <c r="T22" i="5"/>
  <c r="T55" i="5"/>
  <c r="T32" i="5"/>
  <c r="T44" i="5"/>
  <c r="T57" i="5"/>
  <c r="Z43" i="5"/>
  <c r="Z5" i="5"/>
  <c r="Z55" i="5"/>
  <c r="T20" i="5"/>
  <c r="T12" i="5"/>
  <c r="T62" i="5"/>
  <c r="Z28" i="5"/>
  <c r="Z9" i="5"/>
  <c r="T9" i="5"/>
  <c r="Z37" i="5"/>
  <c r="T29" i="5"/>
  <c r="Z53" i="5"/>
  <c r="Z32" i="5"/>
  <c r="Z59" i="5"/>
  <c r="T56" i="5"/>
  <c r="Z47" i="5"/>
  <c r="T5" i="5"/>
  <c r="T38" i="5"/>
  <c r="Z10" i="5"/>
  <c r="T10" i="5"/>
  <c r="Z40" i="5"/>
  <c r="Z17" i="5"/>
  <c r="T27" i="5"/>
  <c r="T39" i="5"/>
  <c r="T19" i="5"/>
  <c r="Z41" i="5"/>
  <c r="T11" i="5"/>
  <c r="Z11" i="5"/>
  <c r="Z23" i="5"/>
  <c r="T18" i="5"/>
  <c r="T59" i="5"/>
  <c r="T16" i="5"/>
  <c r="T49" i="5"/>
  <c r="T8" i="5"/>
  <c r="Z12" i="5"/>
  <c r="T30" i="5"/>
  <c r="T36" i="5"/>
  <c r="T42" i="5"/>
  <c r="Z30" i="5"/>
  <c r="Z14" i="5"/>
  <c r="T40" i="5"/>
  <c r="Z8" i="5"/>
  <c r="T61" i="5"/>
  <c r="T23" i="5"/>
  <c r="T51" i="5"/>
  <c r="T41" i="5"/>
  <c r="Z34" i="5"/>
  <c r="Z45" i="5"/>
  <c r="T25" i="5"/>
  <c r="T60" i="5"/>
  <c r="Z27" i="5"/>
  <c r="T37" i="5"/>
  <c r="Z21" i="5"/>
  <c r="AK9" i="15"/>
  <c r="Y9" i="15"/>
  <c r="AM7" i="11"/>
  <c r="AN7" i="11"/>
  <c r="AM34" i="11"/>
  <c r="AN34" i="11"/>
  <c r="AK35" i="15"/>
  <c r="Y35" i="15"/>
  <c r="AM60" i="11"/>
  <c r="AN60" i="11"/>
  <c r="AK61" i="15"/>
  <c r="Y61" i="15"/>
  <c r="AM10" i="11"/>
  <c r="AN10" i="11"/>
  <c r="AK11" i="15"/>
  <c r="Y11" i="15"/>
  <c r="AM13" i="11"/>
  <c r="AN13" i="11"/>
  <c r="AK14" i="15"/>
  <c r="Y14" i="15"/>
  <c r="AK34" i="15"/>
  <c r="Y34" i="15"/>
  <c r="AM33" i="11"/>
  <c r="AN33" i="11"/>
  <c r="AM53" i="11"/>
  <c r="AN53" i="11"/>
  <c r="AK54" i="15"/>
  <c r="Y54" i="15"/>
  <c r="AM4" i="11"/>
  <c r="AN4" i="11"/>
  <c r="AK5" i="15"/>
  <c r="Y5" i="15"/>
  <c r="AK46" i="15"/>
  <c r="Y46" i="15"/>
  <c r="AM45" i="11"/>
  <c r="AN45" i="11"/>
  <c r="AM20" i="11"/>
  <c r="AN20" i="11"/>
  <c r="AK21" i="15"/>
  <c r="Y21" i="15"/>
  <c r="AK58" i="15"/>
  <c r="Y58" i="15"/>
  <c r="AM57" i="11"/>
  <c r="AN57" i="11"/>
  <c r="AM32" i="11"/>
  <c r="AN32" i="11"/>
  <c r="AK33" i="15"/>
  <c r="Y33" i="15"/>
  <c r="AK12" i="15"/>
  <c r="Y12" i="15"/>
  <c r="AM11" i="11"/>
  <c r="AN11" i="11"/>
  <c r="AK42" i="15"/>
  <c r="Y42" i="15"/>
  <c r="AM41" i="11"/>
  <c r="AN41" i="11"/>
  <c r="AK29" i="15"/>
  <c r="Y29" i="15"/>
  <c r="AM28" i="11"/>
  <c r="AN28" i="11"/>
  <c r="AK56" i="15"/>
  <c r="Y56" i="15"/>
  <c r="AM55" i="11"/>
  <c r="AN55" i="11"/>
  <c r="AM39" i="11"/>
  <c r="AN39" i="11"/>
  <c r="AK40" i="15"/>
  <c r="Y40" i="15"/>
  <c r="AK49" i="15"/>
  <c r="Y49" i="15"/>
  <c r="AM48" i="11"/>
  <c r="AN48" i="11"/>
  <c r="AK30" i="15"/>
  <c r="Y30" i="15"/>
  <c r="AM29" i="11"/>
  <c r="AN29" i="11"/>
  <c r="AK37" i="15"/>
  <c r="Y37" i="15"/>
  <c r="AM36" i="11"/>
  <c r="AN36" i="11"/>
  <c r="AM59" i="11"/>
  <c r="AN59" i="11"/>
  <c r="AK60" i="15"/>
  <c r="Y60" i="15"/>
  <c r="AK62" i="15"/>
  <c r="Y62" i="15"/>
  <c r="AM61" i="11"/>
  <c r="AN61" i="11"/>
  <c r="AK44" i="15"/>
  <c r="Y44" i="15"/>
  <c r="AM43" i="11"/>
  <c r="AN43" i="11"/>
  <c r="AK17" i="15"/>
  <c r="Y17" i="15"/>
  <c r="AM16" i="11"/>
  <c r="AN16" i="11"/>
  <c r="AM44" i="11"/>
  <c r="AN44" i="11"/>
  <c r="AK45" i="15"/>
  <c r="Y45" i="15"/>
  <c r="AK23" i="15"/>
  <c r="Y23" i="15"/>
  <c r="AM22" i="11"/>
  <c r="AN22" i="11"/>
  <c r="AK53" i="15"/>
  <c r="Y53" i="15"/>
  <c r="AM52" i="11"/>
  <c r="AN52" i="11"/>
  <c r="AM25" i="11"/>
  <c r="AN25" i="11"/>
  <c r="AK26" i="15"/>
  <c r="Y26" i="15"/>
  <c r="AK28" i="15"/>
  <c r="Y28" i="15"/>
  <c r="AM27" i="11"/>
  <c r="AN27" i="11"/>
  <c r="AM40" i="11"/>
  <c r="AN40" i="11"/>
  <c r="AK41" i="15"/>
  <c r="Y41" i="15"/>
  <c r="AM51" i="11"/>
  <c r="AN51" i="11"/>
  <c r="AK52" i="15"/>
  <c r="Y52" i="15"/>
  <c r="AK22" i="15"/>
  <c r="Y22" i="15"/>
  <c r="AM21" i="11"/>
  <c r="AN21" i="11"/>
  <c r="AK25" i="15"/>
  <c r="Y25" i="15"/>
  <c r="AM24" i="11"/>
  <c r="AN24" i="11"/>
  <c r="AM15" i="11"/>
  <c r="AN15" i="11"/>
  <c r="AK16" i="15"/>
  <c r="Y16" i="15"/>
  <c r="AK64" i="15"/>
  <c r="Y64" i="15"/>
  <c r="AM63" i="11"/>
  <c r="AN63" i="11"/>
  <c r="AM50" i="11"/>
  <c r="AN50" i="11"/>
  <c r="AK51" i="15"/>
  <c r="Y51" i="15"/>
  <c r="AK36" i="15"/>
  <c r="Y36" i="15"/>
  <c r="AM35" i="11"/>
  <c r="AN35" i="11"/>
  <c r="AM58" i="11"/>
  <c r="AN58" i="11"/>
  <c r="AK59" i="15"/>
  <c r="Y59" i="15"/>
  <c r="AK43" i="15"/>
  <c r="Y43" i="15"/>
  <c r="AM42" i="11"/>
  <c r="AN42" i="11"/>
  <c r="AM62" i="11"/>
  <c r="AN62" i="11"/>
  <c r="AK63" i="15"/>
  <c r="Y63" i="15"/>
  <c r="AK55" i="15"/>
  <c r="Y55" i="15"/>
  <c r="AM54" i="11"/>
  <c r="AN54" i="11"/>
  <c r="AK24" i="15"/>
  <c r="Y24" i="15"/>
  <c r="AM23" i="11"/>
  <c r="AN23" i="11"/>
  <c r="AK32" i="15"/>
  <c r="Y32" i="15"/>
  <c r="AM31" i="11"/>
  <c r="AN31" i="11"/>
  <c r="AM18" i="11"/>
  <c r="AN18" i="11"/>
  <c r="AK19" i="15"/>
  <c r="Y19" i="15"/>
  <c r="AM49" i="11"/>
  <c r="AN49" i="11"/>
  <c r="AK50" i="15"/>
  <c r="Y50" i="15"/>
  <c r="AM12" i="11"/>
  <c r="AN12" i="11"/>
  <c r="AK13" i="15"/>
  <c r="Y13" i="15"/>
  <c r="AM37" i="11"/>
  <c r="AN37" i="11"/>
  <c r="AK38" i="15"/>
  <c r="Y38" i="15"/>
  <c r="AM26" i="11"/>
  <c r="AN26" i="11"/>
  <c r="AK27" i="15"/>
  <c r="Y27" i="15"/>
  <c r="AK57" i="15"/>
  <c r="Y57" i="15"/>
  <c r="AM56" i="11"/>
  <c r="AN56" i="11"/>
  <c r="AK47" i="15"/>
  <c r="Y47" i="15"/>
  <c r="AM46" i="11"/>
  <c r="AN46" i="11"/>
  <c r="AK18" i="15"/>
  <c r="Y18" i="15"/>
  <c r="AM17" i="11"/>
  <c r="AN17" i="11"/>
  <c r="AK15" i="15"/>
  <c r="Y15" i="15"/>
  <c r="AM14" i="11"/>
  <c r="AN14" i="11"/>
  <c r="AM38" i="11"/>
  <c r="AN38" i="11"/>
  <c r="AK39" i="15"/>
  <c r="Y39" i="15"/>
  <c r="AM47" i="11"/>
  <c r="AN47" i="11"/>
  <c r="AK48" i="15"/>
  <c r="Y48" i="15"/>
  <c r="AK20" i="15"/>
  <c r="Y20" i="15"/>
  <c r="AM19" i="11"/>
  <c r="AN19" i="11"/>
  <c r="AM30" i="11"/>
  <c r="AN30" i="11"/>
  <c r="AK31" i="15"/>
  <c r="Y31" i="15"/>
  <c r="W8" i="6"/>
  <c r="W46" i="6"/>
  <c r="W32" i="6"/>
  <c r="W24" i="6"/>
  <c r="W16" i="6"/>
  <c r="W40" i="6"/>
  <c r="W41" i="6"/>
  <c r="W35" i="6"/>
  <c r="W47" i="6"/>
  <c r="W15" i="6"/>
  <c r="W28" i="6"/>
  <c r="W52" i="6"/>
  <c r="W49" i="6"/>
  <c r="W13" i="6"/>
  <c r="W27" i="6"/>
  <c r="W22" i="6"/>
  <c r="W62" i="6"/>
  <c r="W12" i="6"/>
  <c r="W37" i="6"/>
  <c r="W50" i="6"/>
  <c r="W63" i="6"/>
  <c r="W56" i="6"/>
  <c r="W33" i="6"/>
  <c r="W20" i="6"/>
  <c r="W25" i="6"/>
  <c r="W43" i="6"/>
  <c r="W23" i="6"/>
  <c r="W64" i="6"/>
  <c r="W29" i="6"/>
  <c r="W59" i="6"/>
  <c r="W42" i="6"/>
  <c r="W48" i="6"/>
  <c r="W53" i="6"/>
  <c r="W17" i="6"/>
  <c r="W51" i="6"/>
  <c r="W45" i="6"/>
  <c r="W39" i="6"/>
  <c r="W31" i="6"/>
  <c r="W14" i="6"/>
  <c r="W60" i="6"/>
  <c r="W19" i="6"/>
  <c r="W36" i="6"/>
  <c r="W61" i="6"/>
  <c r="W55" i="6"/>
  <c r="W44" i="6"/>
  <c r="W21" i="6"/>
  <c r="W57" i="6"/>
  <c r="W11" i="6"/>
  <c r="W26" i="6"/>
  <c r="W30" i="6"/>
  <c r="W58" i="6"/>
  <c r="W54" i="6"/>
  <c r="W34" i="6"/>
  <c r="W38" i="6"/>
  <c r="W18" i="6"/>
  <c r="W7" i="6"/>
  <c r="W6" i="6"/>
  <c r="W5" i="6"/>
  <c r="W10" i="6"/>
  <c r="W9" i="6"/>
  <c r="W14" i="4"/>
  <c r="W30" i="4"/>
  <c r="W46" i="4"/>
  <c r="W62" i="4"/>
  <c r="W23" i="4"/>
  <c r="W55" i="4"/>
  <c r="W40" i="4"/>
  <c r="W45" i="4"/>
  <c r="W11" i="4"/>
  <c r="W18" i="4"/>
  <c r="W34" i="4"/>
  <c r="W50" i="4"/>
  <c r="W8" i="4"/>
  <c r="W27" i="4"/>
  <c r="W43" i="4"/>
  <c r="W59" i="4"/>
  <c r="W10" i="4"/>
  <c r="W28" i="4"/>
  <c r="W44" i="4"/>
  <c r="W60" i="4"/>
  <c r="W17" i="4"/>
  <c r="W33" i="4"/>
  <c r="W49" i="4"/>
  <c r="W5" i="4"/>
  <c r="W29" i="4"/>
  <c r="W9" i="4"/>
  <c r="W22" i="4"/>
  <c r="W38" i="4"/>
  <c r="W54" i="4"/>
  <c r="W15" i="4"/>
  <c r="W31" i="4"/>
  <c r="W47" i="4"/>
  <c r="W63" i="4"/>
  <c r="W16" i="4"/>
  <c r="W32" i="4"/>
  <c r="W48" i="4"/>
  <c r="W64" i="4"/>
  <c r="W21" i="4"/>
  <c r="W37" i="4"/>
  <c r="W53" i="4"/>
  <c r="W39" i="4"/>
  <c r="W56" i="4"/>
  <c r="W61" i="4"/>
  <c r="W7" i="4"/>
  <c r="W26" i="4"/>
  <c r="W42" i="4"/>
  <c r="W58" i="4"/>
  <c r="W19" i="4"/>
  <c r="W35" i="4"/>
  <c r="W51" i="4"/>
  <c r="W12" i="4"/>
  <c r="W20" i="4"/>
  <c r="W36" i="4"/>
  <c r="W52" i="4"/>
  <c r="W6" i="4"/>
  <c r="W25" i="4"/>
  <c r="W41" i="4"/>
  <c r="W57" i="4"/>
  <c r="W24" i="4"/>
  <c r="W13" i="4"/>
  <c r="W14" i="3"/>
  <c r="W40" i="3"/>
  <c r="W38" i="3"/>
  <c r="W43" i="3"/>
  <c r="W16" i="3"/>
  <c r="W62" i="3"/>
  <c r="W55" i="3"/>
  <c r="W26" i="3"/>
  <c r="W33" i="3"/>
  <c r="W21" i="3"/>
  <c r="W15" i="3"/>
  <c r="W36" i="3"/>
  <c r="W50" i="3"/>
  <c r="W12" i="3"/>
  <c r="W22" i="3"/>
  <c r="W35" i="3"/>
  <c r="W29" i="3"/>
  <c r="W32" i="3"/>
  <c r="W48" i="3"/>
  <c r="W28" i="3"/>
  <c r="W42" i="3"/>
  <c r="W49" i="3"/>
  <c r="W37" i="3"/>
  <c r="W31" i="3"/>
  <c r="W52" i="3"/>
  <c r="W25" i="3"/>
  <c r="W10" i="3"/>
  <c r="W19" i="3"/>
  <c r="W54" i="3"/>
  <c r="W24" i="3"/>
  <c r="W45" i="3"/>
  <c r="W64" i="3"/>
  <c r="W30" i="3"/>
  <c r="W23" i="3"/>
  <c r="W44" i="3"/>
  <c r="W58" i="3"/>
  <c r="W59" i="3"/>
  <c r="W53" i="3"/>
  <c r="W47" i="3"/>
  <c r="W18" i="3"/>
  <c r="W41" i="3"/>
  <c r="W11" i="3"/>
  <c r="W51" i="3"/>
  <c r="W56" i="3"/>
  <c r="W61" i="3"/>
  <c r="W27" i="3"/>
  <c r="W46" i="3"/>
  <c r="W39" i="3"/>
  <c r="W60" i="3"/>
  <c r="W17" i="3"/>
  <c r="W63" i="3"/>
  <c r="W20" i="3"/>
  <c r="W34" i="3"/>
  <c r="W57" i="3"/>
  <c r="W13" i="3"/>
  <c r="W5" i="3"/>
  <c r="W6" i="3"/>
  <c r="W7" i="3"/>
  <c r="W8" i="3"/>
  <c r="W9" i="3"/>
  <c r="W12" i="5"/>
  <c r="W17" i="5"/>
  <c r="W37" i="5"/>
  <c r="W11" i="5"/>
  <c r="W32" i="5"/>
  <c r="W58" i="5"/>
  <c r="W35" i="5"/>
  <c r="W52" i="5"/>
  <c r="W38" i="5"/>
  <c r="W60" i="5"/>
  <c r="W14" i="5"/>
  <c r="W6" i="5"/>
  <c r="W33" i="5"/>
  <c r="W5" i="5"/>
  <c r="W47" i="5"/>
  <c r="W29" i="5"/>
  <c r="W48" i="5"/>
  <c r="W40" i="5"/>
  <c r="W9" i="5"/>
  <c r="W42" i="5"/>
  <c r="W10" i="5"/>
  <c r="W63" i="5"/>
  <c r="W8" i="5"/>
  <c r="W39" i="5"/>
  <c r="W13" i="5"/>
  <c r="W18" i="5"/>
  <c r="W27" i="5"/>
  <c r="W16" i="5"/>
  <c r="W50" i="5"/>
  <c r="W19" i="5"/>
  <c r="W22" i="5"/>
  <c r="W62" i="5"/>
  <c r="W46" i="5"/>
  <c r="W28" i="5"/>
  <c r="W56" i="5"/>
  <c r="W41" i="5"/>
  <c r="W64" i="5"/>
  <c r="W7" i="5"/>
  <c r="W24" i="5"/>
  <c r="W15" i="5"/>
  <c r="W30" i="5"/>
  <c r="W54" i="5"/>
  <c r="W26" i="5"/>
  <c r="W31" i="5"/>
  <c r="W53" i="5"/>
  <c r="W57" i="5"/>
  <c r="W59" i="5"/>
  <c r="W43" i="5"/>
  <c r="W44" i="5"/>
  <c r="W21" i="5"/>
  <c r="W25" i="5"/>
  <c r="W51" i="5"/>
  <c r="W61" i="5"/>
  <c r="W45" i="5"/>
  <c r="W23" i="5"/>
  <c r="W20" i="5"/>
  <c r="W34" i="5"/>
  <c r="W49" i="5"/>
  <c r="W36" i="5"/>
  <c r="W55" i="5"/>
  <c r="O8" i="11"/>
  <c r="AK9" i="6"/>
  <c r="O6" i="11"/>
  <c r="AK7" i="6"/>
  <c r="O53" i="11"/>
  <c r="P53" i="11"/>
  <c r="AK54" i="6"/>
  <c r="O10" i="11"/>
  <c r="AK11" i="6"/>
  <c r="O54" i="11"/>
  <c r="P54" i="11"/>
  <c r="AK55" i="6"/>
  <c r="O59" i="11"/>
  <c r="P59" i="11"/>
  <c r="AK60" i="6"/>
  <c r="O44" i="11"/>
  <c r="P44" i="11"/>
  <c r="AK45" i="6"/>
  <c r="O47" i="11"/>
  <c r="P47" i="11"/>
  <c r="AK48" i="6"/>
  <c r="O63" i="11"/>
  <c r="P63" i="11"/>
  <c r="AK64" i="6"/>
  <c r="O19" i="11"/>
  <c r="P19" i="11"/>
  <c r="AK20" i="6"/>
  <c r="O49" i="11"/>
  <c r="P49" i="11"/>
  <c r="AK50" i="6"/>
  <c r="O21" i="11"/>
  <c r="P21" i="11"/>
  <c r="AK22" i="6"/>
  <c r="O51" i="11"/>
  <c r="P51" i="11"/>
  <c r="AK52" i="6"/>
  <c r="O34" i="11"/>
  <c r="P34" i="11"/>
  <c r="AK35" i="6"/>
  <c r="O23" i="11"/>
  <c r="P23" i="11"/>
  <c r="AK24" i="6"/>
  <c r="AK10" i="6"/>
  <c r="O9" i="11"/>
  <c r="O17" i="11"/>
  <c r="P17" i="11"/>
  <c r="AK18" i="6"/>
  <c r="AK58" i="6"/>
  <c r="O57" i="11"/>
  <c r="P57" i="11"/>
  <c r="AK57" i="6"/>
  <c r="O56" i="11"/>
  <c r="P56" i="11"/>
  <c r="AK61" i="6"/>
  <c r="O60" i="11"/>
  <c r="P60" i="11"/>
  <c r="O13" i="11"/>
  <c r="P13" i="11"/>
  <c r="AK14" i="6"/>
  <c r="O50" i="11"/>
  <c r="P50" i="11"/>
  <c r="AK51" i="6"/>
  <c r="O41" i="11"/>
  <c r="P41" i="11"/>
  <c r="AK42" i="6"/>
  <c r="AK23" i="6"/>
  <c r="O22" i="11"/>
  <c r="P22" i="11"/>
  <c r="O32" i="11"/>
  <c r="P32" i="11"/>
  <c r="AK33" i="6"/>
  <c r="O36" i="11"/>
  <c r="P36" i="11"/>
  <c r="AK37" i="6"/>
  <c r="AK27" i="6"/>
  <c r="O26" i="11"/>
  <c r="P26" i="11"/>
  <c r="O27" i="11"/>
  <c r="P27" i="11"/>
  <c r="AK28" i="6"/>
  <c r="O40" i="11"/>
  <c r="P40" i="11"/>
  <c r="AK41" i="6"/>
  <c r="O31" i="11"/>
  <c r="P31" i="11"/>
  <c r="AK32" i="6"/>
  <c r="O4" i="11"/>
  <c r="AK5" i="6"/>
  <c r="O37" i="11"/>
  <c r="P37" i="11"/>
  <c r="AK38" i="6"/>
  <c r="O29" i="11"/>
  <c r="P29" i="11"/>
  <c r="AK30" i="6"/>
  <c r="O20" i="11"/>
  <c r="P20" i="11"/>
  <c r="AK21" i="6"/>
  <c r="O35" i="11"/>
  <c r="P35" i="11"/>
  <c r="AK36" i="6"/>
  <c r="O30" i="11"/>
  <c r="P30" i="11"/>
  <c r="AK31" i="6"/>
  <c r="AK17" i="6"/>
  <c r="O16" i="11"/>
  <c r="P16" i="11"/>
  <c r="O58" i="11"/>
  <c r="P58" i="11"/>
  <c r="AK59" i="6"/>
  <c r="O42" i="11"/>
  <c r="P42" i="11"/>
  <c r="AK43" i="6"/>
  <c r="O55" i="11"/>
  <c r="P55" i="11"/>
  <c r="AK56" i="6"/>
  <c r="O11" i="11"/>
  <c r="P11" i="11"/>
  <c r="AK12" i="6"/>
  <c r="O12" i="11"/>
  <c r="P12" i="11"/>
  <c r="AK13" i="6"/>
  <c r="AK15" i="6"/>
  <c r="O14" i="11"/>
  <c r="P14" i="11"/>
  <c r="O39" i="11"/>
  <c r="P39" i="11"/>
  <c r="AK40" i="6"/>
  <c r="AK46" i="6"/>
  <c r="O45" i="11"/>
  <c r="P45" i="11"/>
  <c r="O5" i="11"/>
  <c r="AK6" i="6"/>
  <c r="O33" i="11"/>
  <c r="P33" i="11"/>
  <c r="AK34" i="6"/>
  <c r="O25" i="11"/>
  <c r="P25" i="11"/>
  <c r="AK26" i="6"/>
  <c r="O43" i="11"/>
  <c r="P43" i="11"/>
  <c r="AK44" i="6"/>
  <c r="O18" i="11"/>
  <c r="P18" i="11"/>
  <c r="AK19" i="6"/>
  <c r="O38" i="11"/>
  <c r="P38" i="11"/>
  <c r="AK39" i="6"/>
  <c r="O52" i="11"/>
  <c r="P52" i="11"/>
  <c r="AK53" i="6"/>
  <c r="O28" i="11"/>
  <c r="P28" i="11"/>
  <c r="AK29" i="6"/>
  <c r="O24" i="11"/>
  <c r="P24" i="11"/>
  <c r="AK25" i="6"/>
  <c r="O62" i="11"/>
  <c r="P62" i="11"/>
  <c r="AK63" i="6"/>
  <c r="O61" i="11"/>
  <c r="P61" i="11"/>
  <c r="AK62" i="6"/>
  <c r="O48" i="11"/>
  <c r="P48" i="11"/>
  <c r="AK49" i="6"/>
  <c r="O46" i="11"/>
  <c r="P46" i="11"/>
  <c r="AK47" i="6"/>
  <c r="O15" i="11"/>
  <c r="P15" i="11"/>
  <c r="AK16" i="6"/>
  <c r="O7" i="11"/>
  <c r="AK8" i="6"/>
  <c r="AK13" i="4"/>
  <c r="G12" i="11"/>
  <c r="H12" i="11"/>
  <c r="AK19" i="4"/>
  <c r="G18" i="11"/>
  <c r="H18" i="11"/>
  <c r="G47" i="11"/>
  <c r="H47" i="11"/>
  <c r="AK48" i="4"/>
  <c r="G59" i="11"/>
  <c r="H59" i="11"/>
  <c r="AK60" i="4"/>
  <c r="AK62" i="4"/>
  <c r="G61" i="11"/>
  <c r="H61" i="11"/>
  <c r="G23" i="11"/>
  <c r="H23" i="11"/>
  <c r="AK24" i="4"/>
  <c r="G5" i="11"/>
  <c r="AK6" i="4"/>
  <c r="X6" i="4"/>
  <c r="AK11" i="4"/>
  <c r="X11" i="4"/>
  <c r="AK5" i="4"/>
  <c r="X5" i="4"/>
  <c r="AK7" i="4"/>
  <c r="X7" i="4"/>
  <c r="AK8" i="4"/>
  <c r="X8" i="4"/>
  <c r="AK9" i="4"/>
  <c r="X9" i="4"/>
  <c r="AK10" i="4"/>
  <c r="X10" i="4"/>
  <c r="AB6" i="21"/>
  <c r="G11" i="11"/>
  <c r="H11" i="11"/>
  <c r="AK12" i="4"/>
  <c r="G57" i="11"/>
  <c r="H57" i="11"/>
  <c r="AK58" i="4"/>
  <c r="G60" i="11"/>
  <c r="H60" i="11"/>
  <c r="AK61" i="4"/>
  <c r="AK37" i="4"/>
  <c r="G36" i="11"/>
  <c r="H36" i="11"/>
  <c r="AK32" i="4"/>
  <c r="G31" i="11"/>
  <c r="H31" i="11"/>
  <c r="AK31" i="4"/>
  <c r="G30" i="11"/>
  <c r="H30" i="11"/>
  <c r="AK22" i="4"/>
  <c r="G21" i="11"/>
  <c r="H21" i="11"/>
  <c r="AK49" i="4"/>
  <c r="G48" i="11"/>
  <c r="H48" i="11"/>
  <c r="AK44" i="4"/>
  <c r="G43" i="11"/>
  <c r="H43" i="11"/>
  <c r="AK43" i="4"/>
  <c r="G42" i="11"/>
  <c r="H42" i="11"/>
  <c r="AK34" i="4"/>
  <c r="G33" i="11"/>
  <c r="H33" i="11"/>
  <c r="AK40" i="4"/>
  <c r="G39" i="11"/>
  <c r="H39" i="11"/>
  <c r="G45" i="11"/>
  <c r="H45" i="11"/>
  <c r="AK46" i="4"/>
  <c r="AK20" i="4"/>
  <c r="G19" i="11"/>
  <c r="H19" i="11"/>
  <c r="AB10" i="21"/>
  <c r="G6" i="11"/>
  <c r="G46" i="11"/>
  <c r="H46" i="11"/>
  <c r="AK47" i="4"/>
  <c r="G58" i="11"/>
  <c r="H58" i="11"/>
  <c r="AK59" i="4"/>
  <c r="AK45" i="4"/>
  <c r="G44" i="11"/>
  <c r="H44" i="11"/>
  <c r="AK57" i="4"/>
  <c r="G56" i="11"/>
  <c r="H56" i="11"/>
  <c r="AK52" i="4"/>
  <c r="G51" i="11"/>
  <c r="H51" i="11"/>
  <c r="AK51" i="4"/>
  <c r="G50" i="11"/>
  <c r="H50" i="11"/>
  <c r="AK42" i="4"/>
  <c r="G41" i="11"/>
  <c r="H41" i="11"/>
  <c r="G55" i="11"/>
  <c r="H55" i="11"/>
  <c r="AK56" i="4"/>
  <c r="G20" i="11"/>
  <c r="H20" i="11"/>
  <c r="AK21" i="4"/>
  <c r="G15" i="11"/>
  <c r="H15" i="11"/>
  <c r="AK16" i="4"/>
  <c r="G14" i="11"/>
  <c r="H14" i="11"/>
  <c r="AK15" i="4"/>
  <c r="G8" i="11"/>
  <c r="G32" i="11"/>
  <c r="H32" i="11"/>
  <c r="AK33" i="4"/>
  <c r="G27" i="11"/>
  <c r="H27" i="11"/>
  <c r="AK28" i="4"/>
  <c r="G26" i="11"/>
  <c r="H26" i="11"/>
  <c r="AK27" i="4"/>
  <c r="G17" i="11"/>
  <c r="H17" i="11"/>
  <c r="AK18" i="4"/>
  <c r="G54" i="11"/>
  <c r="H54" i="11"/>
  <c r="AK55" i="4"/>
  <c r="AK30" i="4"/>
  <c r="G29" i="11"/>
  <c r="H29" i="11"/>
  <c r="AK25" i="4"/>
  <c r="G24" i="11"/>
  <c r="H24" i="11"/>
  <c r="G52" i="11"/>
  <c r="H52" i="11"/>
  <c r="AK53" i="4"/>
  <c r="G37" i="11"/>
  <c r="H37" i="11"/>
  <c r="AK38" i="4"/>
  <c r="AB9" i="21"/>
  <c r="G4" i="11"/>
  <c r="G49" i="11"/>
  <c r="H49" i="11"/>
  <c r="AK50" i="4"/>
  <c r="G40" i="11"/>
  <c r="H40" i="11"/>
  <c r="AK41" i="4"/>
  <c r="G35" i="11"/>
  <c r="H35" i="11"/>
  <c r="AK36" i="4"/>
  <c r="G34" i="11"/>
  <c r="H34" i="11"/>
  <c r="AK35" i="4"/>
  <c r="G25" i="11"/>
  <c r="H25" i="11"/>
  <c r="AK26" i="4"/>
  <c r="AK39" i="4"/>
  <c r="G38" i="11"/>
  <c r="H38" i="11"/>
  <c r="AK64" i="4"/>
  <c r="G63" i="11"/>
  <c r="H63" i="11"/>
  <c r="AK63" i="4"/>
  <c r="G62" i="11"/>
  <c r="H62" i="11"/>
  <c r="AK54" i="4"/>
  <c r="G53" i="11"/>
  <c r="H53" i="11"/>
  <c r="G28" i="11"/>
  <c r="H28" i="11"/>
  <c r="AK29" i="4"/>
  <c r="AK17" i="4"/>
  <c r="G16" i="11"/>
  <c r="H16" i="11"/>
  <c r="G9" i="11"/>
  <c r="AB12" i="21"/>
  <c r="G7" i="11"/>
  <c r="AB7" i="21"/>
  <c r="G10" i="11"/>
  <c r="G22" i="11"/>
  <c r="H22" i="11"/>
  <c r="AK23" i="4"/>
  <c r="G13" i="11"/>
  <c r="H13" i="11"/>
  <c r="AK14" i="4"/>
  <c r="AK9" i="3"/>
  <c r="C8" i="11"/>
  <c r="AK5" i="3"/>
  <c r="C4" i="11"/>
  <c r="C19" i="11"/>
  <c r="D19" i="11"/>
  <c r="AK20" i="3"/>
  <c r="C38" i="11"/>
  <c r="D38" i="11"/>
  <c r="AK39" i="3"/>
  <c r="AK56" i="3"/>
  <c r="C55" i="11"/>
  <c r="D55" i="11"/>
  <c r="C17" i="11"/>
  <c r="D17" i="11"/>
  <c r="AK18" i="3"/>
  <c r="AK58" i="3"/>
  <c r="C57" i="11"/>
  <c r="D57" i="11"/>
  <c r="C63" i="11"/>
  <c r="D63" i="11"/>
  <c r="AK64" i="3"/>
  <c r="AK19" i="3"/>
  <c r="C18" i="11"/>
  <c r="D18" i="11"/>
  <c r="C30" i="11"/>
  <c r="D30" i="11"/>
  <c r="AK31" i="3"/>
  <c r="C27" i="11"/>
  <c r="D27" i="11"/>
  <c r="AK28" i="3"/>
  <c r="C34" i="11"/>
  <c r="D34" i="11"/>
  <c r="AK35" i="3"/>
  <c r="AK36" i="3"/>
  <c r="C35" i="11"/>
  <c r="D35" i="11"/>
  <c r="C25" i="11"/>
  <c r="D25" i="11"/>
  <c r="AK26" i="3"/>
  <c r="C42" i="11"/>
  <c r="D42" i="11"/>
  <c r="AK43" i="3"/>
  <c r="C7" i="11"/>
  <c r="AK8" i="3"/>
  <c r="C12" i="11"/>
  <c r="D12" i="11"/>
  <c r="AK13" i="3"/>
  <c r="C62" i="11"/>
  <c r="D62" i="11"/>
  <c r="AK63" i="3"/>
  <c r="C45" i="11"/>
  <c r="D45" i="11"/>
  <c r="AK46" i="3"/>
  <c r="AK51" i="3"/>
  <c r="C50" i="11"/>
  <c r="D50" i="11"/>
  <c r="C46" i="11"/>
  <c r="D46" i="11"/>
  <c r="AK47" i="3"/>
  <c r="C43" i="11"/>
  <c r="D43" i="11"/>
  <c r="AK44" i="3"/>
  <c r="C44" i="11"/>
  <c r="D44" i="11"/>
  <c r="AK45" i="3"/>
  <c r="C9" i="11"/>
  <c r="AK10" i="3"/>
  <c r="C36" i="11"/>
  <c r="D36" i="11"/>
  <c r="AK37" i="3"/>
  <c r="C47" i="11"/>
  <c r="D47" i="11"/>
  <c r="AK48" i="3"/>
  <c r="C21" i="11"/>
  <c r="D21" i="11"/>
  <c r="AK22" i="3"/>
  <c r="AK15" i="3"/>
  <c r="C14" i="11"/>
  <c r="D14" i="11"/>
  <c r="C54" i="11"/>
  <c r="D54" i="11"/>
  <c r="AK55" i="3"/>
  <c r="AK38" i="3"/>
  <c r="C37" i="11"/>
  <c r="D37" i="11"/>
  <c r="AK7" i="3"/>
  <c r="C6" i="11"/>
  <c r="AK57" i="3"/>
  <c r="C56" i="11"/>
  <c r="D56" i="11"/>
  <c r="C16" i="11"/>
  <c r="D16" i="11"/>
  <c r="AK17" i="3"/>
  <c r="C26" i="11"/>
  <c r="D26" i="11"/>
  <c r="AK27" i="3"/>
  <c r="AK11" i="3"/>
  <c r="C10" i="11"/>
  <c r="C52" i="11"/>
  <c r="D52" i="11"/>
  <c r="AK53" i="3"/>
  <c r="C22" i="11"/>
  <c r="D22" i="11"/>
  <c r="AK23" i="3"/>
  <c r="C23" i="11"/>
  <c r="D23" i="11"/>
  <c r="AK24" i="3"/>
  <c r="C24" i="11"/>
  <c r="D24" i="11"/>
  <c r="AK25" i="3"/>
  <c r="C48" i="11"/>
  <c r="D48" i="11"/>
  <c r="AK49" i="3"/>
  <c r="C31" i="11"/>
  <c r="D31" i="11"/>
  <c r="AK32" i="3"/>
  <c r="C11" i="11"/>
  <c r="D11" i="11"/>
  <c r="AK12" i="3"/>
  <c r="C20" i="11"/>
  <c r="D20" i="11"/>
  <c r="AK21" i="3"/>
  <c r="AK62" i="3"/>
  <c r="C61" i="11"/>
  <c r="D61" i="11"/>
  <c r="C39" i="11"/>
  <c r="D39" i="11"/>
  <c r="AK40" i="3"/>
  <c r="AK6" i="3"/>
  <c r="C5" i="11"/>
  <c r="C33" i="11"/>
  <c r="D33" i="11"/>
  <c r="AK34" i="3"/>
  <c r="C59" i="11"/>
  <c r="D59" i="11"/>
  <c r="AK60" i="3"/>
  <c r="C60" i="11"/>
  <c r="D60" i="11"/>
  <c r="AK61" i="3"/>
  <c r="C40" i="11"/>
  <c r="D40" i="11"/>
  <c r="AK41" i="3"/>
  <c r="C58" i="11"/>
  <c r="D58" i="11"/>
  <c r="AK59" i="3"/>
  <c r="C29" i="11"/>
  <c r="D29" i="11"/>
  <c r="AK30" i="3"/>
  <c r="AK54" i="3"/>
  <c r="C53" i="11"/>
  <c r="D53" i="11"/>
  <c r="C51" i="11"/>
  <c r="D51" i="11"/>
  <c r="AK52" i="3"/>
  <c r="C41" i="11"/>
  <c r="D41" i="11"/>
  <c r="AK42" i="3"/>
  <c r="AK29" i="3"/>
  <c r="C28" i="11"/>
  <c r="D28" i="11"/>
  <c r="C49" i="11"/>
  <c r="D49" i="11"/>
  <c r="AK50" i="3"/>
  <c r="C32" i="11"/>
  <c r="D32" i="11"/>
  <c r="AK33" i="3"/>
  <c r="C15" i="11"/>
  <c r="D15" i="11"/>
  <c r="AK16" i="3"/>
  <c r="C13" i="11"/>
  <c r="D13" i="11"/>
  <c r="AK14" i="3"/>
  <c r="AK55" i="5"/>
  <c r="K54" i="11"/>
  <c r="L54" i="11"/>
  <c r="K19" i="11"/>
  <c r="L19" i="11"/>
  <c r="AK20" i="5"/>
  <c r="AK51" i="5"/>
  <c r="K50" i="11"/>
  <c r="L50" i="11"/>
  <c r="AK43" i="5"/>
  <c r="K42" i="11"/>
  <c r="L42" i="11"/>
  <c r="K30" i="11"/>
  <c r="L30" i="11"/>
  <c r="AK31" i="5"/>
  <c r="K14" i="11"/>
  <c r="L14" i="11"/>
  <c r="AK15" i="5"/>
  <c r="AK41" i="5"/>
  <c r="K40" i="11"/>
  <c r="L40" i="11"/>
  <c r="K61" i="11"/>
  <c r="L61" i="11"/>
  <c r="AK62" i="5"/>
  <c r="AK16" i="5"/>
  <c r="K15" i="11"/>
  <c r="L15" i="11"/>
  <c r="K38" i="11"/>
  <c r="L38" i="11"/>
  <c r="AK39" i="5"/>
  <c r="AK42" i="5"/>
  <c r="K41" i="11"/>
  <c r="L41" i="11"/>
  <c r="K28" i="11"/>
  <c r="L28" i="11"/>
  <c r="AK29" i="5"/>
  <c r="K5" i="11"/>
  <c r="AK6" i="5"/>
  <c r="X6" i="5"/>
  <c r="AK52" i="5"/>
  <c r="K51" i="11"/>
  <c r="L51" i="11"/>
  <c r="AK11" i="5"/>
  <c r="X11" i="5"/>
  <c r="K10" i="11"/>
  <c r="K35" i="11"/>
  <c r="L35" i="11"/>
  <c r="AK36" i="5"/>
  <c r="AK23" i="5"/>
  <c r="K22" i="11"/>
  <c r="L22" i="11"/>
  <c r="AK25" i="5"/>
  <c r="K24" i="11"/>
  <c r="L24" i="11"/>
  <c r="AK59" i="5"/>
  <c r="K58" i="11"/>
  <c r="L58" i="11"/>
  <c r="AK26" i="5"/>
  <c r="K25" i="11"/>
  <c r="L25" i="11"/>
  <c r="AK24" i="5"/>
  <c r="K23" i="11"/>
  <c r="L23" i="11"/>
  <c r="AK56" i="5"/>
  <c r="K55" i="11"/>
  <c r="L55" i="11"/>
  <c r="K21" i="11"/>
  <c r="L21" i="11"/>
  <c r="AK22" i="5"/>
  <c r="K26" i="11"/>
  <c r="L26" i="11"/>
  <c r="AK27" i="5"/>
  <c r="K7" i="11"/>
  <c r="AK8" i="5"/>
  <c r="X8" i="5"/>
  <c r="AK9" i="5"/>
  <c r="X9" i="5"/>
  <c r="K8" i="11"/>
  <c r="AK47" i="5"/>
  <c r="K46" i="11"/>
  <c r="L46" i="11"/>
  <c r="AK14" i="5"/>
  <c r="K13" i="11"/>
  <c r="L13" i="11"/>
  <c r="AK35" i="5"/>
  <c r="K34" i="11"/>
  <c r="L34" i="11"/>
  <c r="K36" i="11"/>
  <c r="L36" i="11"/>
  <c r="AK37" i="5"/>
  <c r="AK49" i="5"/>
  <c r="K48" i="11"/>
  <c r="L48" i="11"/>
  <c r="AK45" i="5"/>
  <c r="K44" i="11"/>
  <c r="L44" i="11"/>
  <c r="AK21" i="5"/>
  <c r="K20" i="11"/>
  <c r="L20" i="11"/>
  <c r="AK57" i="5"/>
  <c r="K56" i="11"/>
  <c r="L56" i="11"/>
  <c r="AK54" i="5"/>
  <c r="K53" i="11"/>
  <c r="L53" i="11"/>
  <c r="AK7" i="5"/>
  <c r="X7" i="5"/>
  <c r="K6" i="11"/>
  <c r="K27" i="11"/>
  <c r="L27" i="11"/>
  <c r="AK28" i="5"/>
  <c r="K18" i="11"/>
  <c r="L18" i="11"/>
  <c r="AK19" i="5"/>
  <c r="K17" i="11"/>
  <c r="L17" i="11"/>
  <c r="AK18" i="5"/>
  <c r="AK63" i="5"/>
  <c r="K62" i="11"/>
  <c r="L62" i="11"/>
  <c r="AK40" i="5"/>
  <c r="K39" i="11"/>
  <c r="L39" i="11"/>
  <c r="AK5" i="5"/>
  <c r="X5" i="5"/>
  <c r="AC8" i="21"/>
  <c r="K4" i="11"/>
  <c r="AK60" i="5"/>
  <c r="K59" i="11"/>
  <c r="L59" i="11"/>
  <c r="AK58" i="5"/>
  <c r="K57" i="11"/>
  <c r="L57" i="11"/>
  <c r="AK17" i="5"/>
  <c r="K16" i="11"/>
  <c r="L16" i="11"/>
  <c r="AK34" i="5"/>
  <c r="K33" i="11"/>
  <c r="L33" i="11"/>
  <c r="AK61" i="5"/>
  <c r="K60" i="11"/>
  <c r="L60" i="11"/>
  <c r="AK44" i="5"/>
  <c r="K43" i="11"/>
  <c r="L43" i="11"/>
  <c r="AK53" i="5"/>
  <c r="K52" i="11"/>
  <c r="L52" i="11"/>
  <c r="AK30" i="5"/>
  <c r="K29" i="11"/>
  <c r="L29" i="11"/>
  <c r="AK64" i="5"/>
  <c r="K63" i="11"/>
  <c r="L63" i="11"/>
  <c r="K45" i="11"/>
  <c r="L45" i="11"/>
  <c r="AK46" i="5"/>
  <c r="K49" i="11"/>
  <c r="L49" i="11"/>
  <c r="AK50" i="5"/>
  <c r="AK13" i="5"/>
  <c r="K12" i="11"/>
  <c r="L12" i="11"/>
  <c r="AK10" i="5"/>
  <c r="X10" i="5"/>
  <c r="AC11" i="21"/>
  <c r="K9" i="11"/>
  <c r="AK48" i="5"/>
  <c r="K47" i="11"/>
  <c r="L47" i="11"/>
  <c r="K32" i="11"/>
  <c r="L32" i="11"/>
  <c r="AK33" i="5"/>
  <c r="K37" i="11"/>
  <c r="L37" i="11"/>
  <c r="AK38" i="5"/>
  <c r="AK32" i="5"/>
  <c r="K31" i="11"/>
  <c r="L31" i="11"/>
  <c r="AK12" i="5"/>
  <c r="K11" i="11"/>
  <c r="L11" i="11"/>
  <c r="H5" i="11"/>
  <c r="H7" i="11"/>
  <c r="AB11" i="21"/>
  <c r="AB8" i="21"/>
  <c r="H4" i="11"/>
  <c r="H10" i="11"/>
  <c r="H9" i="11"/>
  <c r="H6" i="11"/>
  <c r="H8" i="11"/>
  <c r="Y46" i="6"/>
  <c r="X46" i="6"/>
  <c r="Y15" i="6"/>
  <c r="X15" i="6"/>
  <c r="Y17" i="6"/>
  <c r="X17" i="6"/>
  <c r="X32" i="6"/>
  <c r="Y32" i="6"/>
  <c r="Y28" i="6"/>
  <c r="X28" i="6"/>
  <c r="Y37" i="6"/>
  <c r="X37" i="6"/>
  <c r="Y51" i="6"/>
  <c r="X51" i="6"/>
  <c r="X35" i="6"/>
  <c r="Y35" i="6"/>
  <c r="X22" i="6"/>
  <c r="Y22" i="6"/>
  <c r="Y20" i="6"/>
  <c r="X20" i="6"/>
  <c r="X48" i="6"/>
  <c r="Y48" i="6"/>
  <c r="Y60" i="6"/>
  <c r="X60" i="6"/>
  <c r="X11" i="6"/>
  <c r="X9" i="6"/>
  <c r="X8" i="6"/>
  <c r="X10" i="6"/>
  <c r="AD11" i="21"/>
  <c r="X7" i="6"/>
  <c r="AD12" i="21"/>
  <c r="X47" i="6"/>
  <c r="Y47" i="6"/>
  <c r="X62" i="6"/>
  <c r="Y62" i="6"/>
  <c r="X25" i="6"/>
  <c r="Y25" i="6"/>
  <c r="X53" i="6"/>
  <c r="Y53" i="6"/>
  <c r="Y19" i="6"/>
  <c r="X19" i="6"/>
  <c r="X26" i="6"/>
  <c r="Y26" i="6"/>
  <c r="X6" i="6"/>
  <c r="Y40" i="6"/>
  <c r="X40" i="6"/>
  <c r="X13" i="6"/>
  <c r="Y13" i="6"/>
  <c r="Y56" i="6"/>
  <c r="X56" i="6"/>
  <c r="X59" i="6"/>
  <c r="Y59" i="6"/>
  <c r="X31" i="6"/>
  <c r="Y31" i="6"/>
  <c r="X21" i="6"/>
  <c r="Y21" i="6"/>
  <c r="Y38" i="6"/>
  <c r="X38" i="6"/>
  <c r="X23" i="6"/>
  <c r="Y23" i="6"/>
  <c r="X61" i="6"/>
  <c r="Y61" i="6"/>
  <c r="X58" i="6"/>
  <c r="Y58" i="6"/>
  <c r="X5" i="6"/>
  <c r="AD8" i="21"/>
  <c r="AD10" i="21"/>
  <c r="X41" i="6"/>
  <c r="Y41" i="6"/>
  <c r="Y33" i="6"/>
  <c r="X33" i="6"/>
  <c r="X42" i="6"/>
  <c r="Y42" i="6"/>
  <c r="Y14" i="6"/>
  <c r="X14" i="6"/>
  <c r="X18" i="6"/>
  <c r="Y18" i="6"/>
  <c r="Y24" i="6"/>
  <c r="X24" i="6"/>
  <c r="X52" i="6"/>
  <c r="Y52" i="6"/>
  <c r="X50" i="6"/>
  <c r="Y50" i="6"/>
  <c r="X64" i="6"/>
  <c r="Y64" i="6"/>
  <c r="X45" i="6"/>
  <c r="Y45" i="6"/>
  <c r="X55" i="6"/>
  <c r="Y55" i="6"/>
  <c r="Y54" i="6"/>
  <c r="X54" i="6"/>
  <c r="AD7" i="21"/>
  <c r="Y16" i="6"/>
  <c r="X16" i="6"/>
  <c r="X49" i="6"/>
  <c r="Y49" i="6"/>
  <c r="X63" i="6"/>
  <c r="Y63" i="6"/>
  <c r="X29" i="6"/>
  <c r="Y29" i="6"/>
  <c r="Y39" i="6"/>
  <c r="X39" i="6"/>
  <c r="X44" i="6"/>
  <c r="Y44" i="6"/>
  <c r="Y34" i="6"/>
  <c r="X34" i="6"/>
  <c r="X12" i="6"/>
  <c r="Y12" i="6"/>
  <c r="X43" i="6"/>
  <c r="Y43" i="6"/>
  <c r="Y36" i="6"/>
  <c r="X36" i="6"/>
  <c r="Y30" i="6"/>
  <c r="X30" i="6"/>
  <c r="P4" i="11"/>
  <c r="X27" i="6"/>
  <c r="Y27" i="6"/>
  <c r="Y57" i="6"/>
  <c r="X57" i="6"/>
  <c r="X14" i="4"/>
  <c r="Y14" i="4"/>
  <c r="X29" i="4"/>
  <c r="Y29" i="4"/>
  <c r="X35" i="4"/>
  <c r="Y35" i="4"/>
  <c r="X41" i="4"/>
  <c r="Y41" i="4"/>
  <c r="Y53" i="4"/>
  <c r="X53" i="4"/>
  <c r="X18" i="4"/>
  <c r="Y18" i="4"/>
  <c r="X28" i="4"/>
  <c r="Y28" i="4"/>
  <c r="X16" i="4"/>
  <c r="Y16" i="4"/>
  <c r="Y56" i="4"/>
  <c r="X56" i="4"/>
  <c r="Y59" i="4"/>
  <c r="X59" i="4"/>
  <c r="X46" i="4"/>
  <c r="Y46" i="4"/>
  <c r="Y61" i="4"/>
  <c r="X61" i="4"/>
  <c r="Y12" i="4"/>
  <c r="X12" i="4"/>
  <c r="X24" i="4"/>
  <c r="Y24" i="4"/>
  <c r="Y60" i="4"/>
  <c r="X60" i="4"/>
  <c r="Y63" i="4"/>
  <c r="X63" i="4"/>
  <c r="X39" i="4"/>
  <c r="Y39" i="4"/>
  <c r="X30" i="4"/>
  <c r="Y30" i="4"/>
  <c r="X51" i="4"/>
  <c r="Y51" i="4"/>
  <c r="X57" i="4"/>
  <c r="Y57" i="4"/>
  <c r="X34" i="4"/>
  <c r="Y34" i="4"/>
  <c r="Y44" i="4"/>
  <c r="X44" i="4"/>
  <c r="X22" i="4"/>
  <c r="Y22" i="4"/>
  <c r="X32" i="4"/>
  <c r="Y32" i="4"/>
  <c r="X19" i="4"/>
  <c r="Y19" i="4"/>
  <c r="Y23" i="4"/>
  <c r="X23" i="4"/>
  <c r="X26" i="4"/>
  <c r="Y26" i="4"/>
  <c r="X36" i="4"/>
  <c r="Y36" i="4"/>
  <c r="Y50" i="4"/>
  <c r="X50" i="4"/>
  <c r="Y38" i="4"/>
  <c r="X38" i="4"/>
  <c r="X55" i="4"/>
  <c r="Y55" i="4"/>
  <c r="X27" i="4"/>
  <c r="Y27" i="4"/>
  <c r="X33" i="4"/>
  <c r="Y33" i="4"/>
  <c r="X15" i="4"/>
  <c r="Y15" i="4"/>
  <c r="X21" i="4"/>
  <c r="Y21" i="4"/>
  <c r="Y47" i="4"/>
  <c r="X47" i="4"/>
  <c r="Y58" i="4"/>
  <c r="X58" i="4"/>
  <c r="Y48" i="4"/>
  <c r="X48" i="4"/>
  <c r="X17" i="4"/>
  <c r="Y17" i="4"/>
  <c r="Y54" i="4"/>
  <c r="X54" i="4"/>
  <c r="Y64" i="4"/>
  <c r="X64" i="4"/>
  <c r="Y25" i="4"/>
  <c r="X25" i="4"/>
  <c r="X42" i="4"/>
  <c r="Y42" i="4"/>
  <c r="X52" i="4"/>
  <c r="Y52" i="4"/>
  <c r="X45" i="4"/>
  <c r="Y45" i="4"/>
  <c r="Y20" i="4"/>
  <c r="X20" i="4"/>
  <c r="Y40" i="4"/>
  <c r="X40" i="4"/>
  <c r="X43" i="4"/>
  <c r="Y43" i="4"/>
  <c r="Y49" i="4"/>
  <c r="X49" i="4"/>
  <c r="X31" i="4"/>
  <c r="Y31" i="4"/>
  <c r="X37" i="4"/>
  <c r="Y37" i="4"/>
  <c r="X62" i="4"/>
  <c r="Y62" i="4"/>
  <c r="X13" i="4"/>
  <c r="Y13" i="4"/>
  <c r="Y54" i="3"/>
  <c r="X54" i="3"/>
  <c r="X11" i="3"/>
  <c r="X6" i="3"/>
  <c r="X7" i="3"/>
  <c r="X8" i="3"/>
  <c r="X9" i="3"/>
  <c r="X10" i="3"/>
  <c r="AA7" i="21"/>
  <c r="Y11" i="3"/>
  <c r="X5" i="3"/>
  <c r="AA12" i="21"/>
  <c r="X36" i="3"/>
  <c r="Y36" i="3"/>
  <c r="X19" i="3"/>
  <c r="Y19" i="3"/>
  <c r="X58" i="3"/>
  <c r="Y58" i="3"/>
  <c r="X56" i="3"/>
  <c r="Y56" i="3"/>
  <c r="X14" i="3"/>
  <c r="Y14" i="3"/>
  <c r="X33" i="3"/>
  <c r="Y33" i="3"/>
  <c r="X52" i="3"/>
  <c r="Y52" i="3"/>
  <c r="X30" i="3"/>
  <c r="Y30" i="3"/>
  <c r="X41" i="3"/>
  <c r="Y41" i="3"/>
  <c r="X60" i="3"/>
  <c r="Y60" i="3"/>
  <c r="X12" i="3"/>
  <c r="Y12" i="3"/>
  <c r="X49" i="3"/>
  <c r="Y49" i="3"/>
  <c r="X24" i="3"/>
  <c r="Y24" i="3"/>
  <c r="X53" i="3"/>
  <c r="Y53" i="3"/>
  <c r="X27" i="3"/>
  <c r="Y27" i="3"/>
  <c r="X48" i="3"/>
  <c r="Y48" i="3"/>
  <c r="X44" i="3"/>
  <c r="Y44" i="3"/>
  <c r="X63" i="3"/>
  <c r="Y63" i="3"/>
  <c r="X26" i="3"/>
  <c r="Y26" i="3"/>
  <c r="X35" i="3"/>
  <c r="Y35" i="3"/>
  <c r="X31" i="3"/>
  <c r="Y31" i="3"/>
  <c r="Y64" i="3"/>
  <c r="X64" i="3"/>
  <c r="X18" i="3"/>
  <c r="Y18" i="3"/>
  <c r="X39" i="3"/>
  <c r="Y39" i="3"/>
  <c r="AA10" i="21"/>
  <c r="X29" i="3"/>
  <c r="Y29" i="3"/>
  <c r="X62" i="3"/>
  <c r="Y62" i="3"/>
  <c r="X57" i="3"/>
  <c r="Y57" i="3"/>
  <c r="X38" i="3"/>
  <c r="Y38" i="3"/>
  <c r="X15" i="3"/>
  <c r="Y15" i="3"/>
  <c r="X51" i="3"/>
  <c r="Y51" i="3"/>
  <c r="X16" i="3"/>
  <c r="Y16" i="3"/>
  <c r="X50" i="3"/>
  <c r="Y50" i="3"/>
  <c r="X42" i="3"/>
  <c r="Y42" i="3"/>
  <c r="X59" i="3"/>
  <c r="Y59" i="3"/>
  <c r="X61" i="3"/>
  <c r="Y61" i="3"/>
  <c r="X34" i="3"/>
  <c r="Y34" i="3"/>
  <c r="X40" i="3"/>
  <c r="Y40" i="3"/>
  <c r="X21" i="3"/>
  <c r="Y21" i="3"/>
  <c r="Y32" i="3"/>
  <c r="X32" i="3"/>
  <c r="X25" i="3"/>
  <c r="Y25" i="3"/>
  <c r="X23" i="3"/>
  <c r="Y23" i="3"/>
  <c r="X17" i="3"/>
  <c r="Y17" i="3"/>
  <c r="X55" i="3"/>
  <c r="Y55" i="3"/>
  <c r="X22" i="3"/>
  <c r="Y22" i="3"/>
  <c r="X37" i="3"/>
  <c r="Y37" i="3"/>
  <c r="X45" i="3"/>
  <c r="Y45" i="3"/>
  <c r="X47" i="3"/>
  <c r="Y47" i="3"/>
  <c r="X46" i="3"/>
  <c r="Y46" i="3"/>
  <c r="X13" i="3"/>
  <c r="Y13" i="3"/>
  <c r="X43" i="3"/>
  <c r="Y43" i="3"/>
  <c r="X28" i="3"/>
  <c r="Y28" i="3"/>
  <c r="X20" i="3"/>
  <c r="Y20" i="3"/>
  <c r="AA8" i="21"/>
  <c r="L10" i="11"/>
  <c r="AC7" i="21"/>
  <c r="AC6" i="21"/>
  <c r="AC9" i="21"/>
  <c r="AC12" i="21"/>
  <c r="AC10" i="21"/>
  <c r="L4" i="11"/>
  <c r="L6" i="11"/>
  <c r="L7" i="11"/>
  <c r="X33" i="5"/>
  <c r="Y33" i="5"/>
  <c r="L9" i="11"/>
  <c r="Y50" i="5"/>
  <c r="X50" i="5"/>
  <c r="X40" i="5"/>
  <c r="Y40" i="5"/>
  <c r="X54" i="5"/>
  <c r="Y54" i="5"/>
  <c r="X21" i="5"/>
  <c r="Y21" i="5"/>
  <c r="X49" i="5"/>
  <c r="Y49" i="5"/>
  <c r="X37" i="5"/>
  <c r="Y37" i="5"/>
  <c r="L8" i="11"/>
  <c r="X27" i="5"/>
  <c r="Y27" i="5"/>
  <c r="X36" i="5"/>
  <c r="Y36" i="5"/>
  <c r="L5" i="11"/>
  <c r="X42" i="5"/>
  <c r="Y42" i="5"/>
  <c r="X16" i="5"/>
  <c r="Y16" i="5"/>
  <c r="X41" i="5"/>
  <c r="Y41" i="5"/>
  <c r="X51" i="5"/>
  <c r="Y51" i="5"/>
  <c r="X55" i="5"/>
  <c r="Y55" i="5"/>
  <c r="X32" i="5"/>
  <c r="Y32" i="5"/>
  <c r="X64" i="5"/>
  <c r="Y64" i="5"/>
  <c r="X53" i="5"/>
  <c r="Y53" i="5"/>
  <c r="X61" i="5"/>
  <c r="Y61" i="5"/>
  <c r="X17" i="5"/>
  <c r="Y17" i="5"/>
  <c r="X60" i="5"/>
  <c r="Y60" i="5"/>
  <c r="X19" i="5"/>
  <c r="Y19" i="5"/>
  <c r="X14" i="5"/>
  <c r="Y14" i="5"/>
  <c r="X56" i="5"/>
  <c r="Y56" i="5"/>
  <c r="Y26" i="5"/>
  <c r="X26" i="5"/>
  <c r="X25" i="5"/>
  <c r="Y25" i="5"/>
  <c r="X29" i="5"/>
  <c r="Y29" i="5"/>
  <c r="X39" i="5"/>
  <c r="Y39" i="5"/>
  <c r="X62" i="5"/>
  <c r="Y62" i="5"/>
  <c r="Y15" i="5"/>
  <c r="X15" i="5"/>
  <c r="Y20" i="5"/>
  <c r="X20" i="5"/>
  <c r="X38" i="5"/>
  <c r="Y38" i="5"/>
  <c r="X46" i="5"/>
  <c r="Y46" i="5"/>
  <c r="X63" i="5"/>
  <c r="Y63" i="5"/>
  <c r="X57" i="5"/>
  <c r="Y57" i="5"/>
  <c r="X45" i="5"/>
  <c r="Y45" i="5"/>
  <c r="X22" i="5"/>
  <c r="Y22" i="5"/>
  <c r="X52" i="5"/>
  <c r="Y52" i="5"/>
  <c r="Y43" i="5"/>
  <c r="X43" i="5"/>
  <c r="X12" i="5"/>
  <c r="Y12" i="5"/>
  <c r="X48" i="5"/>
  <c r="Y48" i="5"/>
  <c r="X13" i="5"/>
  <c r="Y13" i="5"/>
  <c r="Y30" i="5"/>
  <c r="X30" i="5"/>
  <c r="X44" i="5"/>
  <c r="Y44" i="5"/>
  <c r="Y34" i="5"/>
  <c r="X34" i="5"/>
  <c r="X58" i="5"/>
  <c r="Y58" i="5"/>
  <c r="X18" i="5"/>
  <c r="Y18" i="5"/>
  <c r="X28" i="5"/>
  <c r="Y28" i="5"/>
  <c r="X35" i="5"/>
  <c r="Y35" i="5"/>
  <c r="X47" i="5"/>
  <c r="Y47" i="5"/>
  <c r="X24" i="5"/>
  <c r="Y24" i="5"/>
  <c r="X59" i="5"/>
  <c r="Y59" i="5"/>
  <c r="X23" i="5"/>
  <c r="Y23" i="5"/>
  <c r="Y31" i="5"/>
  <c r="X31" i="5"/>
  <c r="AA11" i="21"/>
  <c r="Z11" i="21"/>
  <c r="AA6" i="21"/>
  <c r="Z8" i="21"/>
  <c r="Z7" i="21"/>
  <c r="D10" i="11"/>
  <c r="Z10" i="21"/>
  <c r="P7" i="11"/>
  <c r="D6" i="11"/>
  <c r="P10" i="11"/>
  <c r="D9" i="11"/>
  <c r="Y10" i="6"/>
  <c r="Y5" i="6"/>
  <c r="Y8" i="6"/>
  <c r="Y11" i="6"/>
  <c r="P9" i="11"/>
  <c r="P5" i="11"/>
  <c r="AD9" i="21"/>
  <c r="P6" i="11"/>
  <c r="AD6" i="21"/>
  <c r="Y9" i="3"/>
  <c r="Z12" i="21"/>
  <c r="P8" i="11"/>
  <c r="Y9" i="6"/>
  <c r="Y6" i="6"/>
  <c r="Y7" i="6"/>
  <c r="Y8" i="4"/>
  <c r="Y5" i="4"/>
  <c r="Y9" i="4"/>
  <c r="Y11" i="4"/>
  <c r="Y10" i="4"/>
  <c r="Y6" i="4"/>
  <c r="Y7" i="4"/>
  <c r="D7" i="11"/>
  <c r="AA9" i="21"/>
  <c r="D8" i="11"/>
  <c r="Y6" i="3"/>
  <c r="Y5" i="3"/>
  <c r="Y10" i="3"/>
  <c r="D4" i="11"/>
  <c r="Y7" i="3"/>
  <c r="Y8" i="3"/>
  <c r="D5" i="11"/>
  <c r="Y11" i="5"/>
  <c r="Y5" i="5"/>
  <c r="Y7" i="5"/>
  <c r="Y10" i="5"/>
  <c r="Y8" i="5"/>
  <c r="Y9" i="5"/>
  <c r="Y6" i="5"/>
  <c r="Z6" i="21"/>
  <c r="Z9" i="21"/>
  <c r="W57" i="21"/>
  <c r="W30" i="21"/>
  <c r="W40" i="21"/>
  <c r="W62" i="21"/>
  <c r="W54" i="21"/>
  <c r="W64" i="21"/>
  <c r="W28" i="21"/>
  <c r="W45" i="21"/>
  <c r="W31" i="21"/>
  <c r="W23" i="21"/>
  <c r="W46" i="21"/>
  <c r="W50" i="21"/>
  <c r="W42" i="21"/>
  <c r="W51" i="21"/>
  <c r="W36" i="21"/>
  <c r="W38" i="21"/>
  <c r="W22" i="21"/>
  <c r="W21" i="21"/>
  <c r="W16" i="21"/>
  <c r="W27" i="21"/>
  <c r="W65" i="21"/>
  <c r="W35" i="21"/>
  <c r="W63" i="21"/>
  <c r="W10" i="21"/>
  <c r="W33" i="21"/>
  <c r="W43" i="21"/>
  <c r="W14" i="21"/>
  <c r="W6" i="21"/>
  <c r="W59" i="21"/>
  <c r="W60" i="21"/>
  <c r="W41" i="21"/>
  <c r="W58" i="21"/>
  <c r="W37" i="21"/>
  <c r="W18" i="21"/>
  <c r="W55" i="21"/>
  <c r="W39" i="21"/>
  <c r="W44" i="21"/>
  <c r="W29" i="21"/>
  <c r="W49" i="21"/>
  <c r="W20" i="21"/>
  <c r="W56" i="21"/>
  <c r="W15" i="21"/>
  <c r="W26" i="21"/>
  <c r="W34" i="21"/>
  <c r="W9" i="21"/>
  <c r="W8" i="21"/>
  <c r="W61" i="21"/>
  <c r="W11" i="21"/>
  <c r="W13" i="21"/>
  <c r="W19" i="21"/>
  <c r="W7" i="21"/>
  <c r="W24" i="21"/>
  <c r="W12" i="21"/>
  <c r="W17" i="21"/>
  <c r="W48" i="21"/>
  <c r="W32" i="21"/>
  <c r="W52" i="21"/>
  <c r="W53" i="21"/>
  <c r="W47" i="21"/>
  <c r="W25" i="21"/>
  <c r="C25" i="21"/>
  <c r="C23" i="25"/>
  <c r="N23" i="25"/>
  <c r="C56" i="21"/>
  <c r="D56" i="21"/>
  <c r="C11" i="21"/>
  <c r="M11" i="21"/>
  <c r="C31" i="21"/>
  <c r="D31" i="21"/>
  <c r="C22" i="21"/>
  <c r="D22" i="21"/>
  <c r="C41" i="21"/>
  <c r="C39" i="24"/>
  <c r="H39" i="24"/>
  <c r="C7" i="21"/>
  <c r="C29" i="21"/>
  <c r="C37" i="21"/>
  <c r="F36" i="29"/>
  <c r="C36" i="29"/>
  <c r="C53" i="21"/>
  <c r="C33" i="21"/>
  <c r="C48" i="21"/>
  <c r="D48" i="21"/>
  <c r="C52" i="21"/>
  <c r="C51" i="21"/>
  <c r="F50" i="29"/>
  <c r="C50" i="29"/>
  <c r="C9" i="21"/>
  <c r="C42" i="21"/>
  <c r="K11" i="21"/>
  <c r="C54" i="21"/>
  <c r="C23" i="21"/>
  <c r="C10" i="21"/>
  <c r="R10" i="21"/>
  <c r="C18" i="21"/>
  <c r="D18" i="21"/>
  <c r="C26" i="21"/>
  <c r="D26" i="21"/>
  <c r="C30" i="21"/>
  <c r="F29" i="29"/>
  <c r="C40" i="21"/>
  <c r="F39" i="29"/>
  <c r="C65" i="21"/>
  <c r="C64" i="26"/>
  <c r="K64" i="26"/>
  <c r="C17" i="21"/>
  <c r="C15" i="25"/>
  <c r="C16" i="21"/>
  <c r="C19" i="21"/>
  <c r="C64" i="21"/>
  <c r="C62" i="24"/>
  <c r="O62" i="24"/>
  <c r="C39" i="21"/>
  <c r="C8" i="21"/>
  <c r="C9" i="25"/>
  <c r="P9" i="25"/>
  <c r="C35" i="24"/>
  <c r="O35" i="24"/>
  <c r="G23" i="25"/>
  <c r="C27" i="21"/>
  <c r="C25" i="25"/>
  <c r="I25" i="25"/>
  <c r="C15" i="21"/>
  <c r="C43" i="21"/>
  <c r="D43" i="21"/>
  <c r="C34" i="21"/>
  <c r="C33" i="26"/>
  <c r="Q33" i="26"/>
  <c r="C47" i="21"/>
  <c r="C45" i="24"/>
  <c r="C62" i="21"/>
  <c r="C61" i="26"/>
  <c r="J61" i="26"/>
  <c r="C49" i="21"/>
  <c r="D49" i="21"/>
  <c r="C57" i="21"/>
  <c r="F56" i="29"/>
  <c r="B56" i="29"/>
  <c r="C55" i="21"/>
  <c r="C53" i="25"/>
  <c r="F53" i="25"/>
  <c r="C46" i="21"/>
  <c r="C44" i="25"/>
  <c r="C38" i="21"/>
  <c r="F37" i="29"/>
  <c r="C21" i="21"/>
  <c r="C50" i="21"/>
  <c r="C48" i="25"/>
  <c r="M48" i="25"/>
  <c r="C45" i="21"/>
  <c r="D45" i="21"/>
  <c r="C36" i="21"/>
  <c r="C14" i="21"/>
  <c r="N11" i="21"/>
  <c r="C9" i="24"/>
  <c r="J9" i="24"/>
  <c r="C10" i="26"/>
  <c r="F10" i="26"/>
  <c r="H23" i="25"/>
  <c r="I23" i="25"/>
  <c r="C63" i="21"/>
  <c r="C60" i="21"/>
  <c r="C58" i="25"/>
  <c r="C61" i="21"/>
  <c r="C59" i="24"/>
  <c r="D59" i="24"/>
  <c r="C12" i="21"/>
  <c r="C35" i="21"/>
  <c r="C13" i="21"/>
  <c r="C32" i="21"/>
  <c r="D32" i="21"/>
  <c r="C20" i="21"/>
  <c r="C18" i="24"/>
  <c r="K18" i="24"/>
  <c r="C28" i="21"/>
  <c r="D28" i="21"/>
  <c r="C44" i="21"/>
  <c r="C58" i="21"/>
  <c r="F57" i="29"/>
  <c r="C57" i="29"/>
  <c r="C24" i="21"/>
  <c r="C22" i="25"/>
  <c r="R7" i="21"/>
  <c r="O7" i="21"/>
  <c r="D7" i="21"/>
  <c r="I7" i="21"/>
  <c r="C6" i="26"/>
  <c r="L6" i="26"/>
  <c r="N7" i="21"/>
  <c r="T7" i="21"/>
  <c r="F6" i="29"/>
  <c r="P7" i="21"/>
  <c r="M7" i="21"/>
  <c r="C5" i="24"/>
  <c r="P5" i="24"/>
  <c r="Q7" i="21"/>
  <c r="S7" i="21"/>
  <c r="L7" i="21"/>
  <c r="J7" i="21"/>
  <c r="C5" i="25"/>
  <c r="G5" i="25"/>
  <c r="K7" i="21"/>
  <c r="C6" i="21"/>
  <c r="D6" i="21"/>
  <c r="C59" i="21"/>
  <c r="D59" i="21"/>
  <c r="M23" i="25"/>
  <c r="D33" i="21"/>
  <c r="L11" i="21"/>
  <c r="I11" i="21"/>
  <c r="F10" i="29"/>
  <c r="C10" i="29"/>
  <c r="J11" i="21"/>
  <c r="D51" i="21"/>
  <c r="D25" i="21"/>
  <c r="O23" i="25"/>
  <c r="R23" i="25"/>
  <c r="P23" i="25"/>
  <c r="E23" i="25"/>
  <c r="C40" i="26"/>
  <c r="Q40" i="26"/>
  <c r="C31" i="24"/>
  <c r="M31" i="24"/>
  <c r="S11" i="21"/>
  <c r="O11" i="21"/>
  <c r="D11" i="21"/>
  <c r="C23" i="24"/>
  <c r="J23" i="24"/>
  <c r="D53" i="21"/>
  <c r="J23" i="25"/>
  <c r="C20" i="24"/>
  <c r="O20" i="24"/>
  <c r="D23" i="25"/>
  <c r="D37" i="21"/>
  <c r="C35" i="25"/>
  <c r="C36" i="26"/>
  <c r="E36" i="26"/>
  <c r="F14" i="29"/>
  <c r="C14" i="29"/>
  <c r="C20" i="25"/>
  <c r="J20" i="25"/>
  <c r="F21" i="29"/>
  <c r="C21" i="29"/>
  <c r="C21" i="26"/>
  <c r="R21" i="26"/>
  <c r="D52" i="21"/>
  <c r="C51" i="26"/>
  <c r="L35" i="24"/>
  <c r="R35" i="24"/>
  <c r="M35" i="24"/>
  <c r="B50" i="29"/>
  <c r="P53" i="25"/>
  <c r="O5" i="25"/>
  <c r="Q53" i="25"/>
  <c r="N18" i="24"/>
  <c r="B10" i="29"/>
  <c r="P9" i="24"/>
  <c r="Q9" i="24"/>
  <c r="N9" i="24"/>
  <c r="Q18" i="24"/>
  <c r="B36" i="29"/>
  <c r="P11" i="21"/>
  <c r="I53" i="25"/>
  <c r="C25" i="24"/>
  <c r="G25" i="24"/>
  <c r="F55" i="29"/>
  <c r="B55" i="29"/>
  <c r="C49" i="24"/>
  <c r="M49" i="24"/>
  <c r="C54" i="25"/>
  <c r="E54" i="25"/>
  <c r="C49" i="25"/>
  <c r="F49" i="25"/>
  <c r="C55" i="26"/>
  <c r="AR55" i="26"/>
  <c r="K53" i="25"/>
  <c r="C54" i="24"/>
  <c r="J53" i="25"/>
  <c r="G53" i="25"/>
  <c r="C54" i="26"/>
  <c r="AR54" i="26"/>
  <c r="D53" i="25"/>
  <c r="M53" i="25"/>
  <c r="Q23" i="25"/>
  <c r="H53" i="25"/>
  <c r="N53" i="25"/>
  <c r="E53" i="25"/>
  <c r="L53" i="25"/>
  <c r="N35" i="24"/>
  <c r="P35" i="24"/>
  <c r="F46" i="29"/>
  <c r="C46" i="29"/>
  <c r="C60" i="26"/>
  <c r="C26" i="26"/>
  <c r="G26" i="26"/>
  <c r="U26" i="26"/>
  <c r="F54" i="29"/>
  <c r="C54" i="29"/>
  <c r="O53" i="25"/>
  <c r="R53" i="25"/>
  <c r="D35" i="24"/>
  <c r="Q59" i="24"/>
  <c r="J18" i="24"/>
  <c r="I5" i="25"/>
  <c r="I31" i="24"/>
  <c r="L18" i="24"/>
  <c r="D18" i="24"/>
  <c r="D33" i="26"/>
  <c r="B57" i="29"/>
  <c r="L59" i="24"/>
  <c r="O59" i="24"/>
  <c r="N33" i="26"/>
  <c r="M33" i="26"/>
  <c r="AA33" i="26"/>
  <c r="E64" i="26"/>
  <c r="Q49" i="25"/>
  <c r="R64" i="26"/>
  <c r="P33" i="26"/>
  <c r="AQ33" i="26"/>
  <c r="N64" i="26"/>
  <c r="AO64" i="26"/>
  <c r="S33" i="26"/>
  <c r="E33" i="26"/>
  <c r="AF33" i="26"/>
  <c r="F64" i="26"/>
  <c r="G33" i="26"/>
  <c r="U33" i="26"/>
  <c r="K33" i="26"/>
  <c r="Y33" i="26"/>
  <c r="O33" i="26"/>
  <c r="AP33" i="26"/>
  <c r="S64" i="26"/>
  <c r="AR64" i="26"/>
  <c r="K54" i="25"/>
  <c r="J33" i="26"/>
  <c r="X33" i="26"/>
  <c r="H33" i="26"/>
  <c r="AI33" i="26"/>
  <c r="J64" i="26"/>
  <c r="X64" i="26"/>
  <c r="D64" i="26"/>
  <c r="P54" i="25"/>
  <c r="Q5" i="24"/>
  <c r="M5" i="24"/>
  <c r="G5" i="24"/>
  <c r="D10" i="21"/>
  <c r="R23" i="24"/>
  <c r="R11" i="21"/>
  <c r="I5" i="24"/>
  <c r="F5" i="24"/>
  <c r="K59" i="24"/>
  <c r="F59" i="24"/>
  <c r="S10" i="21"/>
  <c r="K5" i="24"/>
  <c r="P59" i="24"/>
  <c r="R59" i="24"/>
  <c r="F60" i="29"/>
  <c r="B60" i="29"/>
  <c r="E60" i="29"/>
  <c r="O39" i="24"/>
  <c r="T10" i="21"/>
  <c r="M10" i="21"/>
  <c r="L10" i="21"/>
  <c r="O9" i="25"/>
  <c r="N10" i="21"/>
  <c r="C38" i="24"/>
  <c r="H38" i="24"/>
  <c r="J9" i="25"/>
  <c r="C41" i="25"/>
  <c r="I41" i="25"/>
  <c r="O10" i="21"/>
  <c r="C9" i="26"/>
  <c r="O9" i="26"/>
  <c r="O5" i="24"/>
  <c r="L5" i="24"/>
  <c r="Q25" i="25"/>
  <c r="J5" i="24"/>
  <c r="R20" i="24"/>
  <c r="Q9" i="25"/>
  <c r="I9" i="25"/>
  <c r="O18" i="24"/>
  <c r="H6" i="26"/>
  <c r="C8" i="25"/>
  <c r="N8" i="25"/>
  <c r="Q10" i="21"/>
  <c r="F48" i="29"/>
  <c r="J10" i="26"/>
  <c r="H48" i="25"/>
  <c r="G18" i="24"/>
  <c r="F5" i="25"/>
  <c r="M10" i="26"/>
  <c r="M9" i="25"/>
  <c r="L9" i="25"/>
  <c r="H18" i="24"/>
  <c r="R18" i="24"/>
  <c r="Q6" i="26"/>
  <c r="K9" i="24"/>
  <c r="G9" i="24"/>
  <c r="C8" i="24"/>
  <c r="C39" i="26"/>
  <c r="I39" i="26"/>
  <c r="AJ39" i="26"/>
  <c r="C41" i="24"/>
  <c r="K41" i="24"/>
  <c r="Q48" i="25"/>
  <c r="K48" i="25"/>
  <c r="M6" i="26"/>
  <c r="G6" i="26"/>
  <c r="P6" i="26"/>
  <c r="O6" i="26"/>
  <c r="K6" i="26"/>
  <c r="G48" i="25"/>
  <c r="N6" i="26"/>
  <c r="F6" i="26"/>
  <c r="S6" i="26"/>
  <c r="AF6" i="26"/>
  <c r="J31" i="24"/>
  <c r="J48" i="25"/>
  <c r="O48" i="25"/>
  <c r="R48" i="25"/>
  <c r="F48" i="25"/>
  <c r="B54" i="29"/>
  <c r="E54" i="29"/>
  <c r="C29" i="24"/>
  <c r="D29" i="24"/>
  <c r="I48" i="25"/>
  <c r="P48" i="25"/>
  <c r="N48" i="25"/>
  <c r="L48" i="25"/>
  <c r="E48" i="25"/>
  <c r="D48" i="25"/>
  <c r="M21" i="26"/>
  <c r="AA21" i="26"/>
  <c r="E21" i="26"/>
  <c r="O21" i="26"/>
  <c r="AP21" i="26"/>
  <c r="C37" i="29"/>
  <c r="B37" i="29"/>
  <c r="E37" i="29"/>
  <c r="N5" i="24"/>
  <c r="H5" i="24"/>
  <c r="M9" i="24"/>
  <c r="F9" i="24"/>
  <c r="P21" i="26"/>
  <c r="AD21" i="26"/>
  <c r="H59" i="24"/>
  <c r="I59" i="24"/>
  <c r="N59" i="24"/>
  <c r="M59" i="24"/>
  <c r="C25" i="26"/>
  <c r="D25" i="26"/>
  <c r="C36" i="24"/>
  <c r="J36" i="24"/>
  <c r="C36" i="25"/>
  <c r="I36" i="25"/>
  <c r="C30" i="26"/>
  <c r="M30" i="26"/>
  <c r="G7" i="21"/>
  <c r="C24" i="26"/>
  <c r="R24" i="26"/>
  <c r="F30" i="29"/>
  <c r="F23" i="25"/>
  <c r="F24" i="29"/>
  <c r="J59" i="24"/>
  <c r="G59" i="24"/>
  <c r="C59" i="25"/>
  <c r="F59" i="25"/>
  <c r="D61" i="21"/>
  <c r="C63" i="24"/>
  <c r="L63" i="24"/>
  <c r="C30" i="25"/>
  <c r="K30" i="25"/>
  <c r="K23" i="25"/>
  <c r="K9" i="25"/>
  <c r="F9" i="25"/>
  <c r="N9" i="25"/>
  <c r="O64" i="26"/>
  <c r="AC64" i="26"/>
  <c r="M64" i="26"/>
  <c r="AN64" i="26"/>
  <c r="H64" i="26"/>
  <c r="Q64" i="26"/>
  <c r="L64" i="26"/>
  <c r="Z64" i="26"/>
  <c r="P8" i="25"/>
  <c r="O23" i="24"/>
  <c r="R55" i="26"/>
  <c r="I55" i="26"/>
  <c r="W55" i="26"/>
  <c r="F61" i="26"/>
  <c r="T61" i="26"/>
  <c r="C59" i="26"/>
  <c r="AR59" i="26"/>
  <c r="C17" i="26"/>
  <c r="K17" i="26"/>
  <c r="C29" i="25"/>
  <c r="G9" i="25"/>
  <c r="H9" i="25"/>
  <c r="I64" i="26"/>
  <c r="W64" i="26"/>
  <c r="G64" i="26"/>
  <c r="U64" i="26"/>
  <c r="P64" i="26"/>
  <c r="AD64" i="26"/>
  <c r="AF64" i="26"/>
  <c r="M8" i="25"/>
  <c r="N23" i="24"/>
  <c r="P55" i="26"/>
  <c r="AD55" i="26"/>
  <c r="K55" i="26"/>
  <c r="Y55" i="26"/>
  <c r="F44" i="29"/>
  <c r="H8" i="25"/>
  <c r="L20" i="25"/>
  <c r="E25" i="25"/>
  <c r="C16" i="24"/>
  <c r="L16" i="24"/>
  <c r="C60" i="24"/>
  <c r="R60" i="24"/>
  <c r="N21" i="26"/>
  <c r="AO21" i="26"/>
  <c r="K21" i="26"/>
  <c r="AL21" i="26"/>
  <c r="H21" i="26"/>
  <c r="V21" i="26"/>
  <c r="N40" i="26"/>
  <c r="AO40" i="26"/>
  <c r="L23" i="25"/>
  <c r="O20" i="25"/>
  <c r="D20" i="25"/>
  <c r="N36" i="26"/>
  <c r="AB36" i="26"/>
  <c r="Q20" i="24"/>
  <c r="F40" i="26"/>
  <c r="T40" i="26"/>
  <c r="D36" i="26"/>
  <c r="C55" i="29"/>
  <c r="AF36" i="26"/>
  <c r="C26" i="24"/>
  <c r="Q26" i="24"/>
  <c r="Q20" i="25"/>
  <c r="R20" i="25"/>
  <c r="D25" i="25"/>
  <c r="F20" i="25"/>
  <c r="I20" i="25"/>
  <c r="K20" i="25"/>
  <c r="M25" i="25"/>
  <c r="M20" i="25"/>
  <c r="G20" i="25"/>
  <c r="H25" i="25"/>
  <c r="R15" i="25"/>
  <c r="E15" i="25"/>
  <c r="F15" i="25"/>
  <c r="O15" i="25"/>
  <c r="B39" i="29"/>
  <c r="D39" i="29"/>
  <c r="C39" i="29"/>
  <c r="Q23" i="24"/>
  <c r="D23" i="24"/>
  <c r="L23" i="24"/>
  <c r="F23" i="24"/>
  <c r="H23" i="24"/>
  <c r="G23" i="24"/>
  <c r="I23" i="24"/>
  <c r="K39" i="24"/>
  <c r="L39" i="24"/>
  <c r="G39" i="24"/>
  <c r="D39" i="24"/>
  <c r="R39" i="24"/>
  <c r="Q39" i="24"/>
  <c r="F39" i="24"/>
  <c r="P39" i="24"/>
  <c r="N39" i="24"/>
  <c r="C33" i="24"/>
  <c r="G33" i="24"/>
  <c r="C33" i="25"/>
  <c r="F33" i="25"/>
  <c r="F34" i="29"/>
  <c r="D35" i="21"/>
  <c r="C61" i="25"/>
  <c r="C62" i="26"/>
  <c r="K62" i="26"/>
  <c r="D63" i="21"/>
  <c r="H55" i="26"/>
  <c r="AI55" i="26"/>
  <c r="N55" i="26"/>
  <c r="AB55" i="26"/>
  <c r="O55" i="26"/>
  <c r="AP55" i="26"/>
  <c r="G55" i="26"/>
  <c r="AH55" i="26"/>
  <c r="L55" i="26"/>
  <c r="Z55" i="26"/>
  <c r="Q55" i="26"/>
  <c r="M55" i="26"/>
  <c r="AA55" i="26"/>
  <c r="AF55" i="26"/>
  <c r="J55" i="26"/>
  <c r="AK55" i="26"/>
  <c r="S55" i="26"/>
  <c r="S9" i="21"/>
  <c r="N9" i="21"/>
  <c r="C7" i="24"/>
  <c r="F40" i="29"/>
  <c r="D41" i="21"/>
  <c r="I6" i="26"/>
  <c r="J6" i="26"/>
  <c r="L9" i="24"/>
  <c r="K23" i="24"/>
  <c r="F55" i="26"/>
  <c r="AG55" i="26"/>
  <c r="D55" i="26"/>
  <c r="O25" i="25"/>
  <c r="L40" i="26"/>
  <c r="Z40" i="26"/>
  <c r="J39" i="24"/>
  <c r="AF21" i="26"/>
  <c r="I21" i="26"/>
  <c r="AJ21" i="26"/>
  <c r="AR21" i="26"/>
  <c r="G21" i="26"/>
  <c r="AH21" i="26"/>
  <c r="S21" i="26"/>
  <c r="F21" i="26"/>
  <c r="T21" i="26"/>
  <c r="L21" i="26"/>
  <c r="Z21" i="26"/>
  <c r="D21" i="26"/>
  <c r="Q21" i="26"/>
  <c r="J21" i="26"/>
  <c r="X21" i="26"/>
  <c r="C24" i="25"/>
  <c r="K24" i="25"/>
  <c r="C34" i="26"/>
  <c r="D22" i="25"/>
  <c r="I22" i="25"/>
  <c r="C39" i="25"/>
  <c r="R39" i="25"/>
  <c r="D47" i="21"/>
  <c r="C45" i="25"/>
  <c r="J45" i="25"/>
  <c r="C46" i="26"/>
  <c r="O46" i="26"/>
  <c r="F26" i="29"/>
  <c r="D27" i="21"/>
  <c r="D9" i="21"/>
  <c r="M23" i="24"/>
  <c r="P23" i="24"/>
  <c r="I39" i="24"/>
  <c r="M39" i="24"/>
  <c r="F62" i="29"/>
  <c r="C61" i="24"/>
  <c r="N61" i="24"/>
  <c r="L25" i="25"/>
  <c r="K25" i="25"/>
  <c r="G25" i="25"/>
  <c r="P25" i="25"/>
  <c r="J25" i="25"/>
  <c r="N25" i="25"/>
  <c r="R25" i="25"/>
  <c r="F25" i="25"/>
  <c r="C46" i="25"/>
  <c r="O46" i="25"/>
  <c r="C47" i="26"/>
  <c r="F47" i="29"/>
  <c r="C46" i="24"/>
  <c r="D46" i="24"/>
  <c r="C27" i="24"/>
  <c r="I27" i="24"/>
  <c r="C28" i="26"/>
  <c r="D29" i="21"/>
  <c r="F28" i="29"/>
  <c r="C27" i="25"/>
  <c r="K26" i="26"/>
  <c r="Y26" i="26"/>
  <c r="G40" i="26"/>
  <c r="AH40" i="26"/>
  <c r="J40" i="26"/>
  <c r="AK40" i="26"/>
  <c r="E40" i="26"/>
  <c r="AF40" i="26"/>
  <c r="I40" i="26"/>
  <c r="AJ40" i="26"/>
  <c r="I9" i="24"/>
  <c r="O9" i="24"/>
  <c r="H9" i="24"/>
  <c r="D17" i="21"/>
  <c r="F16" i="29"/>
  <c r="B16" i="29"/>
  <c r="C15" i="24"/>
  <c r="I15" i="24"/>
  <c r="C16" i="26"/>
  <c r="T11" i="21"/>
  <c r="B21" i="29"/>
  <c r="E21" i="29"/>
  <c r="S36" i="26"/>
  <c r="Q11" i="21"/>
  <c r="H5" i="25"/>
  <c r="Q5" i="25"/>
  <c r="K5" i="25"/>
  <c r="M5" i="25"/>
  <c r="L5" i="25"/>
  <c r="P5" i="25"/>
  <c r="B6" i="29"/>
  <c r="C6" i="29"/>
  <c r="P18" i="24"/>
  <c r="I18" i="24"/>
  <c r="F18" i="24"/>
  <c r="M18" i="24"/>
  <c r="O12" i="21"/>
  <c r="C10" i="24"/>
  <c r="K10" i="24"/>
  <c r="C10" i="25"/>
  <c r="M10" i="25"/>
  <c r="Q12" i="21"/>
  <c r="J54" i="24"/>
  <c r="P54" i="24"/>
  <c r="O54" i="24"/>
  <c r="K54" i="24"/>
  <c r="N54" i="24"/>
  <c r="D54" i="24"/>
  <c r="Q54" i="24"/>
  <c r="M54" i="24"/>
  <c r="R54" i="24"/>
  <c r="L54" i="24"/>
  <c r="B29" i="29"/>
  <c r="D29" i="29"/>
  <c r="C29" i="29"/>
  <c r="D23" i="21"/>
  <c r="F22" i="29"/>
  <c r="C22" i="26"/>
  <c r="C52" i="26"/>
  <c r="R52" i="26"/>
  <c r="F52" i="29"/>
  <c r="C51" i="24"/>
  <c r="C51" i="25"/>
  <c r="J26" i="26"/>
  <c r="X26" i="26"/>
  <c r="D14" i="21"/>
  <c r="C12" i="25"/>
  <c r="AR33" i="26"/>
  <c r="I33" i="26"/>
  <c r="AJ33" i="26"/>
  <c r="L33" i="26"/>
  <c r="Z33" i="26"/>
  <c r="F33" i="26"/>
  <c r="T33" i="26"/>
  <c r="R33" i="26"/>
  <c r="D36" i="29"/>
  <c r="E36" i="29"/>
  <c r="D42" i="21"/>
  <c r="C41" i="26"/>
  <c r="N5" i="25"/>
  <c r="J5" i="25"/>
  <c r="H54" i="24"/>
  <c r="P25" i="24"/>
  <c r="G54" i="24"/>
  <c r="F35" i="25"/>
  <c r="G35" i="25"/>
  <c r="N35" i="25"/>
  <c r="R31" i="24"/>
  <c r="Q31" i="24"/>
  <c r="D31" i="24"/>
  <c r="N31" i="24"/>
  <c r="K31" i="24"/>
  <c r="G31" i="24"/>
  <c r="H31" i="24"/>
  <c r="L31" i="24"/>
  <c r="F31" i="24"/>
  <c r="P31" i="24"/>
  <c r="O31" i="24"/>
  <c r="O10" i="26"/>
  <c r="H10" i="26"/>
  <c r="N10" i="26"/>
  <c r="AA10" i="26"/>
  <c r="AN10" i="26"/>
  <c r="L10" i="26"/>
  <c r="Z10" i="26"/>
  <c r="AM10" i="26"/>
  <c r="Q10" i="26"/>
  <c r="P10" i="26"/>
  <c r="G10" i="26"/>
  <c r="T10" i="26"/>
  <c r="AG10" i="26"/>
  <c r="K10" i="26"/>
  <c r="I10" i="26"/>
  <c r="W10" i="26"/>
  <c r="AJ10" i="26"/>
  <c r="F41" i="29"/>
  <c r="F8" i="29"/>
  <c r="R9" i="21"/>
  <c r="O25" i="24"/>
  <c r="S26" i="26"/>
  <c r="L35" i="25"/>
  <c r="R6" i="21"/>
  <c r="R44" i="25"/>
  <c r="M44" i="25"/>
  <c r="P44" i="25"/>
  <c r="J44" i="25"/>
  <c r="N44" i="25"/>
  <c r="I44" i="25"/>
  <c r="H44" i="25"/>
  <c r="E44" i="25"/>
  <c r="Q44" i="25"/>
  <c r="D44" i="25"/>
  <c r="O44" i="25"/>
  <c r="F44" i="25"/>
  <c r="G44" i="25"/>
  <c r="L44" i="25"/>
  <c r="K44" i="25"/>
  <c r="P35" i="25"/>
  <c r="D35" i="25"/>
  <c r="O35" i="25"/>
  <c r="K35" i="25"/>
  <c r="J35" i="25"/>
  <c r="Q35" i="25"/>
  <c r="R35" i="25"/>
  <c r="H35" i="25"/>
  <c r="P20" i="24"/>
  <c r="F20" i="24"/>
  <c r="I20" i="24"/>
  <c r="H20" i="24"/>
  <c r="D20" i="24"/>
  <c r="G20" i="24"/>
  <c r="N20" i="24"/>
  <c r="C43" i="26"/>
  <c r="D44" i="21"/>
  <c r="F12" i="29"/>
  <c r="D13" i="21"/>
  <c r="D61" i="26"/>
  <c r="Q61" i="26"/>
  <c r="O61" i="26"/>
  <c r="AC61" i="26"/>
  <c r="C14" i="26"/>
  <c r="R14" i="26"/>
  <c r="C13" i="24"/>
  <c r="C13" i="25"/>
  <c r="D15" i="21"/>
  <c r="G35" i="24"/>
  <c r="K35" i="24"/>
  <c r="F35" i="24"/>
  <c r="Q35" i="24"/>
  <c r="H35" i="24"/>
  <c r="I35" i="24"/>
  <c r="J35" i="24"/>
  <c r="F63" i="29"/>
  <c r="C63" i="29"/>
  <c r="C63" i="26"/>
  <c r="P63" i="26"/>
  <c r="L22" i="25"/>
  <c r="F60" i="24"/>
  <c r="M20" i="24"/>
  <c r="L20" i="24"/>
  <c r="M36" i="26"/>
  <c r="AA36" i="26"/>
  <c r="I35" i="25"/>
  <c r="F11" i="29"/>
  <c r="S40" i="26"/>
  <c r="M40" i="26"/>
  <c r="AN40" i="26"/>
  <c r="AR40" i="26"/>
  <c r="P40" i="26"/>
  <c r="AD40" i="26"/>
  <c r="K40" i="26"/>
  <c r="Y40" i="26"/>
  <c r="H40" i="26"/>
  <c r="AI40" i="26"/>
  <c r="R40" i="26"/>
  <c r="D40" i="26"/>
  <c r="O40" i="26"/>
  <c r="AC40" i="26"/>
  <c r="P36" i="26"/>
  <c r="K36" i="26"/>
  <c r="Y36" i="26"/>
  <c r="Q36" i="26"/>
  <c r="F36" i="26"/>
  <c r="T36" i="26"/>
  <c r="G36" i="26"/>
  <c r="U36" i="26"/>
  <c r="R36" i="26"/>
  <c r="AR36" i="26"/>
  <c r="O36" i="26"/>
  <c r="AC36" i="26"/>
  <c r="H36" i="26"/>
  <c r="AI36" i="26"/>
  <c r="I36" i="26"/>
  <c r="W36" i="26"/>
  <c r="J36" i="26"/>
  <c r="X36" i="26"/>
  <c r="D24" i="21"/>
  <c r="F23" i="29"/>
  <c r="C19" i="26"/>
  <c r="F19" i="29"/>
  <c r="K12" i="21"/>
  <c r="J12" i="21"/>
  <c r="S12" i="21"/>
  <c r="I12" i="21"/>
  <c r="L12" i="21"/>
  <c r="N12" i="21"/>
  <c r="T12" i="21"/>
  <c r="F13" i="29"/>
  <c r="C12" i="24"/>
  <c r="D21" i="21"/>
  <c r="C19" i="24"/>
  <c r="C20" i="26"/>
  <c r="C55" i="24"/>
  <c r="N55" i="24"/>
  <c r="C55" i="25"/>
  <c r="D57" i="21"/>
  <c r="C56" i="26"/>
  <c r="C32" i="25"/>
  <c r="D34" i="21"/>
  <c r="C32" i="24"/>
  <c r="F33" i="29"/>
  <c r="C50" i="24"/>
  <c r="F51" i="29"/>
  <c r="C51" i="29"/>
  <c r="C50" i="25"/>
  <c r="I50" i="25"/>
  <c r="C32" i="26"/>
  <c r="C31" i="25"/>
  <c r="F32" i="29"/>
  <c r="F22" i="25"/>
  <c r="J20" i="24"/>
  <c r="K20" i="24"/>
  <c r="L36" i="26"/>
  <c r="Z36" i="26"/>
  <c r="M35" i="25"/>
  <c r="E35" i="25"/>
  <c r="F59" i="29"/>
  <c r="C59" i="29"/>
  <c r="P12" i="21"/>
  <c r="R12" i="21"/>
  <c r="P20" i="25"/>
  <c r="N20" i="25"/>
  <c r="H20" i="25"/>
  <c r="E20" i="25"/>
  <c r="F61" i="29"/>
  <c r="M12" i="21"/>
  <c r="F43" i="29"/>
  <c r="C11" i="24"/>
  <c r="C13" i="26"/>
  <c r="C8" i="26"/>
  <c r="P9" i="21"/>
  <c r="C50" i="26"/>
  <c r="C7" i="25"/>
  <c r="T9" i="21"/>
  <c r="M6" i="21"/>
  <c r="C56" i="25"/>
  <c r="C30" i="24"/>
  <c r="O9" i="21"/>
  <c r="L9" i="21"/>
  <c r="M9" i="21"/>
  <c r="Q9" i="21"/>
  <c r="T6" i="21"/>
  <c r="C40" i="24"/>
  <c r="C40" i="25"/>
  <c r="I6" i="21"/>
  <c r="K9" i="21"/>
  <c r="J9" i="21"/>
  <c r="I9" i="21"/>
  <c r="K6" i="21"/>
  <c r="P6" i="21"/>
  <c r="C42" i="25"/>
  <c r="C42" i="24"/>
  <c r="C12" i="26"/>
  <c r="C11" i="25"/>
  <c r="D60" i="21"/>
  <c r="C58" i="24"/>
  <c r="C43" i="24"/>
  <c r="C44" i="26"/>
  <c r="C43" i="25"/>
  <c r="F45" i="29"/>
  <c r="C45" i="26"/>
  <c r="C44" i="24"/>
  <c r="D46" i="21"/>
  <c r="C60" i="25"/>
  <c r="D62" i="21"/>
  <c r="C62" i="25"/>
  <c r="D64" i="21"/>
  <c r="F64" i="29"/>
  <c r="C63" i="25"/>
  <c r="D65" i="21"/>
  <c r="F17" i="29"/>
  <c r="C16" i="25"/>
  <c r="C26" i="25"/>
  <c r="C27" i="26"/>
  <c r="F27" i="29"/>
  <c r="C48" i="24"/>
  <c r="C49" i="26"/>
  <c r="F49" i="29"/>
  <c r="D50" i="21"/>
  <c r="C53" i="24"/>
  <c r="D55" i="21"/>
  <c r="C18" i="26"/>
  <c r="F18" i="29"/>
  <c r="D19" i="21"/>
  <c r="C17" i="24"/>
  <c r="C17" i="25"/>
  <c r="D40" i="21"/>
  <c r="C38" i="25"/>
  <c r="I10" i="21"/>
  <c r="F9" i="29"/>
  <c r="J10" i="21"/>
  <c r="P10" i="21"/>
  <c r="K10" i="21"/>
  <c r="C23" i="26"/>
  <c r="C22" i="24"/>
  <c r="D20" i="21"/>
  <c r="C18" i="25"/>
  <c r="C11" i="26"/>
  <c r="D12" i="21"/>
  <c r="F20" i="29"/>
  <c r="C19" i="25"/>
  <c r="K8" i="21"/>
  <c r="P8" i="21"/>
  <c r="R8" i="21"/>
  <c r="C6" i="25"/>
  <c r="I8" i="21"/>
  <c r="C7" i="26"/>
  <c r="N8" i="21"/>
  <c r="L8" i="21"/>
  <c r="C6" i="24"/>
  <c r="M8" i="21"/>
  <c r="S8" i="21"/>
  <c r="F7" i="29"/>
  <c r="O8" i="21"/>
  <c r="T8" i="21"/>
  <c r="D8" i="21"/>
  <c r="J8" i="21"/>
  <c r="Q8" i="21"/>
  <c r="C14" i="25"/>
  <c r="C14" i="24"/>
  <c r="C15" i="26"/>
  <c r="D16" i="21"/>
  <c r="F15" i="29"/>
  <c r="D30" i="21"/>
  <c r="C28" i="24"/>
  <c r="C29" i="26"/>
  <c r="C28" i="25"/>
  <c r="C21" i="25"/>
  <c r="C21" i="24"/>
  <c r="C56" i="24"/>
  <c r="C57" i="26"/>
  <c r="D58" i="21"/>
  <c r="C31" i="26"/>
  <c r="F31" i="29"/>
  <c r="C34" i="25"/>
  <c r="C34" i="24"/>
  <c r="C35" i="26"/>
  <c r="D36" i="21"/>
  <c r="F35" i="29"/>
  <c r="D38" i="21"/>
  <c r="C37" i="26"/>
  <c r="C48" i="26"/>
  <c r="C47" i="25"/>
  <c r="C47" i="24"/>
  <c r="F42" i="29"/>
  <c r="C42" i="26"/>
  <c r="C38" i="26"/>
  <c r="D39" i="21"/>
  <c r="C37" i="25"/>
  <c r="F38" i="29"/>
  <c r="C37" i="24"/>
  <c r="F25" i="29"/>
  <c r="C24" i="24"/>
  <c r="C52" i="25"/>
  <c r="C53" i="26"/>
  <c r="C52" i="24"/>
  <c r="F53" i="29"/>
  <c r="D54" i="21"/>
  <c r="C57" i="24"/>
  <c r="F58" i="29"/>
  <c r="C58" i="26"/>
  <c r="F5" i="29"/>
  <c r="O6" i="21"/>
  <c r="S6" i="21"/>
  <c r="L6" i="21"/>
  <c r="C4" i="24"/>
  <c r="Q6" i="21"/>
  <c r="C4" i="25"/>
  <c r="C5" i="26"/>
  <c r="J6" i="21"/>
  <c r="N6" i="21"/>
  <c r="C57" i="25"/>
  <c r="P15" i="25"/>
  <c r="D15" i="25"/>
  <c r="M15" i="25"/>
  <c r="C56" i="29"/>
  <c r="O22" i="25"/>
  <c r="N22" i="25"/>
  <c r="Q22" i="25"/>
  <c r="G22" i="25"/>
  <c r="N38" i="24"/>
  <c r="S61" i="26"/>
  <c r="R61" i="26"/>
  <c r="H61" i="26"/>
  <c r="AI61" i="26"/>
  <c r="L61" i="26"/>
  <c r="AM61" i="26"/>
  <c r="N61" i="26"/>
  <c r="AB61" i="26"/>
  <c r="S39" i="26"/>
  <c r="N15" i="25"/>
  <c r="H15" i="25"/>
  <c r="B14" i="29"/>
  <c r="E14" i="29"/>
  <c r="K22" i="25"/>
  <c r="R22" i="25"/>
  <c r="P22" i="25"/>
  <c r="H22" i="25"/>
  <c r="I38" i="24"/>
  <c r="G61" i="26"/>
  <c r="AH61" i="26"/>
  <c r="AF61" i="26"/>
  <c r="K61" i="26"/>
  <c r="Y61" i="26"/>
  <c r="I61" i="26"/>
  <c r="AJ61" i="26"/>
  <c r="E61" i="26"/>
  <c r="M30" i="25"/>
  <c r="AR39" i="26"/>
  <c r="K15" i="25"/>
  <c r="G15" i="25"/>
  <c r="I15" i="25"/>
  <c r="E22" i="25"/>
  <c r="J22" i="25"/>
  <c r="M22" i="25"/>
  <c r="AR61" i="26"/>
  <c r="P61" i="26"/>
  <c r="AD61" i="26"/>
  <c r="M61" i="26"/>
  <c r="AA61" i="26"/>
  <c r="J39" i="26"/>
  <c r="X39" i="26"/>
  <c r="AF39" i="26"/>
  <c r="L15" i="25"/>
  <c r="Q15" i="25"/>
  <c r="J15" i="25"/>
  <c r="O39" i="26"/>
  <c r="AC39" i="26"/>
  <c r="N39" i="26"/>
  <c r="AB39" i="26"/>
  <c r="L62" i="24"/>
  <c r="Q62" i="24"/>
  <c r="J62" i="24"/>
  <c r="D62" i="24"/>
  <c r="K62" i="24"/>
  <c r="M62" i="24"/>
  <c r="P62" i="24"/>
  <c r="N62" i="24"/>
  <c r="R62" i="24"/>
  <c r="H62" i="24"/>
  <c r="G62" i="24"/>
  <c r="F62" i="24"/>
  <c r="I62" i="24"/>
  <c r="M59" i="25"/>
  <c r="N59" i="25"/>
  <c r="O59" i="25"/>
  <c r="B46" i="29"/>
  <c r="O51" i="26"/>
  <c r="P51" i="26"/>
  <c r="N51" i="26"/>
  <c r="G51" i="26"/>
  <c r="Q51" i="26"/>
  <c r="H51" i="26"/>
  <c r="D51" i="26"/>
  <c r="L51" i="26"/>
  <c r="K51" i="26"/>
  <c r="R51" i="26"/>
  <c r="AF51" i="26"/>
  <c r="F51" i="26"/>
  <c r="I51" i="26"/>
  <c r="E51" i="26"/>
  <c r="AR51" i="26"/>
  <c r="S51" i="26"/>
  <c r="J51" i="26"/>
  <c r="M51" i="26"/>
  <c r="P60" i="26"/>
  <c r="J60" i="26"/>
  <c r="M60" i="26"/>
  <c r="S60" i="26"/>
  <c r="D60" i="26"/>
  <c r="R60" i="26"/>
  <c r="O60" i="26"/>
  <c r="K60" i="26"/>
  <c r="I60" i="26"/>
  <c r="F60" i="26"/>
  <c r="Q60" i="26"/>
  <c r="N60" i="26"/>
  <c r="E60" i="26"/>
  <c r="H60" i="26"/>
  <c r="G60" i="26"/>
  <c r="AF60" i="26"/>
  <c r="L60" i="26"/>
  <c r="AR60" i="26"/>
  <c r="R45" i="24"/>
  <c r="I45" i="24"/>
  <c r="J45" i="24"/>
  <c r="H45" i="24"/>
  <c r="D45" i="24"/>
  <c r="K45" i="24"/>
  <c r="M45" i="24"/>
  <c r="P45" i="24"/>
  <c r="F45" i="24"/>
  <c r="G45" i="24"/>
  <c r="N45" i="24"/>
  <c r="L45" i="24"/>
  <c r="Q45" i="24"/>
  <c r="O45" i="24"/>
  <c r="O45" i="25"/>
  <c r="L45" i="25"/>
  <c r="E59" i="26"/>
  <c r="AF59" i="26"/>
  <c r="I59" i="26"/>
  <c r="H59" i="26"/>
  <c r="P59" i="26"/>
  <c r="R59" i="26"/>
  <c r="S59" i="26"/>
  <c r="M59" i="26"/>
  <c r="L59" i="26"/>
  <c r="J59" i="26"/>
  <c r="D59" i="26"/>
  <c r="G59" i="26"/>
  <c r="F59" i="26"/>
  <c r="N59" i="26"/>
  <c r="P58" i="25"/>
  <c r="G58" i="25"/>
  <c r="E58" i="25"/>
  <c r="Q58" i="25"/>
  <c r="D58" i="25"/>
  <c r="L58" i="25"/>
  <c r="F58" i="25"/>
  <c r="H58" i="25"/>
  <c r="O58" i="25"/>
  <c r="N58" i="25"/>
  <c r="K58" i="25"/>
  <c r="I58" i="25"/>
  <c r="R58" i="25"/>
  <c r="M58" i="25"/>
  <c r="J58" i="25"/>
  <c r="D21" i="29"/>
  <c r="U21" i="26"/>
  <c r="AQ55" i="26"/>
  <c r="AJ55" i="26"/>
  <c r="E56" i="29"/>
  <c r="D56" i="29"/>
  <c r="AK61" i="26"/>
  <c r="X61" i="26"/>
  <c r="Y21" i="26"/>
  <c r="U55" i="26"/>
  <c r="E55" i="29"/>
  <c r="D55" i="29"/>
  <c r="AC33" i="26"/>
  <c r="AQ64" i="26"/>
  <c r="Y64" i="26"/>
  <c r="AL64" i="26"/>
  <c r="AB33" i="26"/>
  <c r="AO33" i="26"/>
  <c r="AL33" i="26"/>
  <c r="T64" i="26"/>
  <c r="AG64" i="26"/>
  <c r="AB64" i="26"/>
  <c r="E50" i="29"/>
  <c r="D50" i="29"/>
  <c r="AG33" i="26"/>
  <c r="AM33" i="26"/>
  <c r="D57" i="29"/>
  <c r="E57" i="29"/>
  <c r="AP64" i="26"/>
  <c r="AI64" i="26"/>
  <c r="V64" i="26"/>
  <c r="S10" i="26"/>
  <c r="AF10" i="26"/>
  <c r="AK64" i="26"/>
  <c r="AH33" i="26"/>
  <c r="AQ21" i="26"/>
  <c r="H59" i="25"/>
  <c r="D59" i="25"/>
  <c r="P10" i="24"/>
  <c r="F25" i="24"/>
  <c r="AO36" i="26"/>
  <c r="P59" i="25"/>
  <c r="L59" i="25"/>
  <c r="M25" i="24"/>
  <c r="H49" i="25"/>
  <c r="I49" i="25"/>
  <c r="M49" i="25"/>
  <c r="AB6" i="26"/>
  <c r="AO6" i="26"/>
  <c r="M39" i="26"/>
  <c r="AN39" i="26"/>
  <c r="Q25" i="24"/>
  <c r="J25" i="24"/>
  <c r="L49" i="25"/>
  <c r="E49" i="25"/>
  <c r="K8" i="25"/>
  <c r="N49" i="25"/>
  <c r="T6" i="26"/>
  <c r="AG6" i="26"/>
  <c r="V33" i="26"/>
  <c r="AC55" i="26"/>
  <c r="H46" i="26"/>
  <c r="E39" i="26"/>
  <c r="K39" i="26"/>
  <c r="AL39" i="26"/>
  <c r="K33" i="25"/>
  <c r="S17" i="26"/>
  <c r="D25" i="24"/>
  <c r="AJ64" i="26"/>
  <c r="W39" i="26"/>
  <c r="G39" i="26"/>
  <c r="L39" i="26"/>
  <c r="AM39" i="26"/>
  <c r="L33" i="25"/>
  <c r="I33" i="25"/>
  <c r="K25" i="24"/>
  <c r="I25" i="24"/>
  <c r="H25" i="24"/>
  <c r="R49" i="25"/>
  <c r="O49" i="25"/>
  <c r="F39" i="26"/>
  <c r="O8" i="25"/>
  <c r="J8" i="25"/>
  <c r="Q8" i="25"/>
  <c r="J49" i="25"/>
  <c r="D49" i="25"/>
  <c r="R39" i="26"/>
  <c r="Q39" i="26"/>
  <c r="M17" i="26"/>
  <c r="AN17" i="26"/>
  <c r="D39" i="26"/>
  <c r="I17" i="26"/>
  <c r="W17" i="26"/>
  <c r="P39" i="26"/>
  <c r="AQ39" i="26"/>
  <c r="R25" i="24"/>
  <c r="L25" i="24"/>
  <c r="N25" i="24"/>
  <c r="P49" i="25"/>
  <c r="F8" i="25"/>
  <c r="K49" i="25"/>
  <c r="G49" i="25"/>
  <c r="H54" i="25"/>
  <c r="N54" i="25"/>
  <c r="G54" i="25"/>
  <c r="J54" i="25"/>
  <c r="M54" i="25"/>
  <c r="E55" i="26"/>
  <c r="I54" i="25"/>
  <c r="AL26" i="26"/>
  <c r="O54" i="25"/>
  <c r="D54" i="25"/>
  <c r="F54" i="25"/>
  <c r="L54" i="25"/>
  <c r="Q54" i="25"/>
  <c r="R54" i="25"/>
  <c r="J54" i="26"/>
  <c r="K9" i="26"/>
  <c r="AM64" i="26"/>
  <c r="AG40" i="26"/>
  <c r="O59" i="26"/>
  <c r="K59" i="26"/>
  <c r="Q59" i="26"/>
  <c r="AR26" i="26"/>
  <c r="O39" i="25"/>
  <c r="I41" i="24"/>
  <c r="I9" i="26"/>
  <c r="AF54" i="26"/>
  <c r="J49" i="24"/>
  <c r="G46" i="25"/>
  <c r="K54" i="26"/>
  <c r="Y54" i="26"/>
  <c r="H9" i="26"/>
  <c r="N49" i="24"/>
  <c r="I49" i="24"/>
  <c r="Q45" i="25"/>
  <c r="I30" i="25"/>
  <c r="M38" i="24"/>
  <c r="R38" i="24"/>
  <c r="L38" i="24"/>
  <c r="AF26" i="26"/>
  <c r="E26" i="26"/>
  <c r="M26" i="26"/>
  <c r="S54" i="26"/>
  <c r="L54" i="26"/>
  <c r="Q9" i="26"/>
  <c r="N9" i="26"/>
  <c r="AB9" i="26"/>
  <c r="AO9" i="26"/>
  <c r="E54" i="26"/>
  <c r="O49" i="24"/>
  <c r="R49" i="24"/>
  <c r="G49" i="24"/>
  <c r="P49" i="24"/>
  <c r="Q54" i="26"/>
  <c r="AD33" i="26"/>
  <c r="K45" i="25"/>
  <c r="AN33" i="26"/>
  <c r="D38" i="24"/>
  <c r="P38" i="24"/>
  <c r="O38" i="24"/>
  <c r="Q26" i="26"/>
  <c r="I26" i="26"/>
  <c r="AJ26" i="26"/>
  <c r="P26" i="26"/>
  <c r="AQ26" i="26"/>
  <c r="N26" i="26"/>
  <c r="AO26" i="26"/>
  <c r="R26" i="26"/>
  <c r="P54" i="26"/>
  <c r="AQ54" i="26"/>
  <c r="G54" i="26"/>
  <c r="AH54" i="26"/>
  <c r="L9" i="26"/>
  <c r="Y9" i="26"/>
  <c r="AL9" i="26"/>
  <c r="D54" i="26"/>
  <c r="F49" i="24"/>
  <c r="D49" i="24"/>
  <c r="Y10" i="26"/>
  <c r="AL10" i="26"/>
  <c r="F38" i="24"/>
  <c r="AK33" i="26"/>
  <c r="I45" i="25"/>
  <c r="E45" i="25"/>
  <c r="G38" i="24"/>
  <c r="J38" i="24"/>
  <c r="K38" i="24"/>
  <c r="Q38" i="24"/>
  <c r="N33" i="24"/>
  <c r="H26" i="26"/>
  <c r="D26" i="26"/>
  <c r="L26" i="26"/>
  <c r="AM26" i="26"/>
  <c r="F26" i="26"/>
  <c r="AG26" i="26"/>
  <c r="O26" i="26"/>
  <c r="AC26" i="26"/>
  <c r="M54" i="26"/>
  <c r="J9" i="26"/>
  <c r="W9" i="26"/>
  <c r="AJ9" i="26"/>
  <c r="H54" i="26"/>
  <c r="V54" i="26"/>
  <c r="F54" i="26"/>
  <c r="R54" i="26"/>
  <c r="I54" i="26"/>
  <c r="N54" i="26"/>
  <c r="Q49" i="24"/>
  <c r="H49" i="24"/>
  <c r="K49" i="24"/>
  <c r="L49" i="24"/>
  <c r="I54" i="24"/>
  <c r="F54" i="24"/>
  <c r="O54" i="26"/>
  <c r="M10" i="24"/>
  <c r="N10" i="24"/>
  <c r="X10" i="26"/>
  <c r="AK10" i="26"/>
  <c r="E29" i="29"/>
  <c r="AQ40" i="26"/>
  <c r="F10" i="25"/>
  <c r="F30" i="25"/>
  <c r="J27" i="24"/>
  <c r="H27" i="24"/>
  <c r="P10" i="25"/>
  <c r="I10" i="25"/>
  <c r="K60" i="24"/>
  <c r="AK26" i="26"/>
  <c r="G10" i="25"/>
  <c r="W21" i="26"/>
  <c r="AL40" i="26"/>
  <c r="G45" i="25"/>
  <c r="M45" i="25"/>
  <c r="Q46" i="26"/>
  <c r="J60" i="24"/>
  <c r="P9" i="26"/>
  <c r="F9" i="26"/>
  <c r="S9" i="26"/>
  <c r="AF9" i="26"/>
  <c r="M9" i="26"/>
  <c r="G9" i="26"/>
  <c r="U9" i="26"/>
  <c r="AH9" i="26"/>
  <c r="Q10" i="25"/>
  <c r="AD6" i="26"/>
  <c r="AQ6" i="26"/>
  <c r="AJ36" i="26"/>
  <c r="L63" i="26"/>
  <c r="D63" i="26"/>
  <c r="L39" i="25"/>
  <c r="J17" i="26"/>
  <c r="X17" i="26"/>
  <c r="J62" i="26"/>
  <c r="AK62" i="26"/>
  <c r="D60" i="24"/>
  <c r="G60" i="24"/>
  <c r="W6" i="26"/>
  <c r="AJ6" i="26"/>
  <c r="P60" i="24"/>
  <c r="S62" i="26"/>
  <c r="H60" i="24"/>
  <c r="O60" i="24"/>
  <c r="I60" i="24"/>
  <c r="N60" i="24"/>
  <c r="W26" i="26"/>
  <c r="D37" i="29"/>
  <c r="E17" i="26"/>
  <c r="L61" i="24"/>
  <c r="P39" i="25"/>
  <c r="AC6" i="26"/>
  <c r="AP6" i="26"/>
  <c r="AN21" i="26"/>
  <c r="AM36" i="26"/>
  <c r="Q61" i="24"/>
  <c r="D6" i="29"/>
  <c r="J63" i="24"/>
  <c r="I29" i="24"/>
  <c r="AI54" i="26"/>
  <c r="AH26" i="26"/>
  <c r="AP26" i="26"/>
  <c r="P46" i="26"/>
  <c r="AR46" i="26"/>
  <c r="O10" i="24"/>
  <c r="Q10" i="24"/>
  <c r="D27" i="24"/>
  <c r="C60" i="29"/>
  <c r="N29" i="24"/>
  <c r="G29" i="24"/>
  <c r="AC9" i="26"/>
  <c r="AP9" i="26"/>
  <c r="AG21" i="26"/>
  <c r="D46" i="26"/>
  <c r="K46" i="26"/>
  <c r="AL46" i="26"/>
  <c r="AF25" i="26"/>
  <c r="I46" i="26"/>
  <c r="AL36" i="26"/>
  <c r="G46" i="26"/>
  <c r="AH46" i="26"/>
  <c r="S46" i="26"/>
  <c r="N46" i="26"/>
  <c r="F10" i="24"/>
  <c r="J10" i="24"/>
  <c r="V9" i="26"/>
  <c r="AI9" i="26"/>
  <c r="W61" i="26"/>
  <c r="AM55" i="26"/>
  <c r="AP61" i="26"/>
  <c r="R59" i="25"/>
  <c r="E59" i="25"/>
  <c r="Q59" i="25"/>
  <c r="I59" i="25"/>
  <c r="K59" i="25"/>
  <c r="J59" i="25"/>
  <c r="G59" i="25"/>
  <c r="P26" i="24"/>
  <c r="P29" i="24"/>
  <c r="L29" i="24"/>
  <c r="U6" i="26"/>
  <c r="AH6" i="26"/>
  <c r="AK21" i="26"/>
  <c r="AM40" i="26"/>
  <c r="F46" i="26"/>
  <c r="B51" i="29"/>
  <c r="E51" i="29"/>
  <c r="O24" i="26"/>
  <c r="P41" i="25"/>
  <c r="E5" i="24"/>
  <c r="O41" i="25"/>
  <c r="X6" i="26"/>
  <c r="AK6" i="26"/>
  <c r="M41" i="25"/>
  <c r="T26" i="26"/>
  <c r="V55" i="26"/>
  <c r="X55" i="26"/>
  <c r="T55" i="26"/>
  <c r="AP40" i="26"/>
  <c r="J46" i="26"/>
  <c r="AK46" i="26"/>
  <c r="AF46" i="26"/>
  <c r="E46" i="26"/>
  <c r="N63" i="24"/>
  <c r="R46" i="26"/>
  <c r="M46" i="26"/>
  <c r="L46" i="26"/>
  <c r="AM46" i="26"/>
  <c r="K63" i="24"/>
  <c r="R16" i="24"/>
  <c r="Q24" i="26"/>
  <c r="G41" i="25"/>
  <c r="L52" i="26"/>
  <c r="AL17" i="26"/>
  <c r="Y17" i="26"/>
  <c r="Y62" i="26"/>
  <c r="AL62" i="26"/>
  <c r="D54" i="29"/>
  <c r="Y6" i="26"/>
  <c r="AL6" i="26"/>
  <c r="AB40" i="26"/>
  <c r="M33" i="25"/>
  <c r="L17" i="26"/>
  <c r="Z17" i="26"/>
  <c r="F17" i="26"/>
  <c r="T17" i="26"/>
  <c r="O17" i="26"/>
  <c r="AC17" i="26"/>
  <c r="H17" i="26"/>
  <c r="V17" i="26"/>
  <c r="P17" i="26"/>
  <c r="AQ17" i="26"/>
  <c r="Q17" i="26"/>
  <c r="O62" i="26"/>
  <c r="R62" i="26"/>
  <c r="F41" i="25"/>
  <c r="R41" i="25"/>
  <c r="E41" i="25"/>
  <c r="AH64" i="26"/>
  <c r="AD54" i="26"/>
  <c r="V6" i="26"/>
  <c r="AI6" i="26"/>
  <c r="R33" i="25"/>
  <c r="R17" i="26"/>
  <c r="E33" i="25"/>
  <c r="G17" i="26"/>
  <c r="U17" i="26"/>
  <c r="AF17" i="26"/>
  <c r="AR17" i="26"/>
  <c r="N33" i="25"/>
  <c r="AR62" i="26"/>
  <c r="Q62" i="26"/>
  <c r="M25" i="26"/>
  <c r="AN25" i="26"/>
  <c r="J41" i="25"/>
  <c r="Q41" i="25"/>
  <c r="N41" i="25"/>
  <c r="AO55" i="26"/>
  <c r="AA40" i="26"/>
  <c r="N17" i="26"/>
  <c r="AO17" i="26"/>
  <c r="P33" i="25"/>
  <c r="H33" i="25"/>
  <c r="D17" i="26"/>
  <c r="O33" i="25"/>
  <c r="D33" i="25"/>
  <c r="Q33" i="25"/>
  <c r="E62" i="26"/>
  <c r="D41" i="25"/>
  <c r="H41" i="25"/>
  <c r="K41" i="25"/>
  <c r="L41" i="25"/>
  <c r="AR63" i="26"/>
  <c r="AH36" i="26"/>
  <c r="H63" i="26"/>
  <c r="V36" i="26"/>
  <c r="AF63" i="26"/>
  <c r="F63" i="26"/>
  <c r="N10" i="25"/>
  <c r="K10" i="25"/>
  <c r="O10" i="25"/>
  <c r="L10" i="25"/>
  <c r="J63" i="26"/>
  <c r="I63" i="26"/>
  <c r="AJ63" i="26"/>
  <c r="AN61" i="26"/>
  <c r="K50" i="25"/>
  <c r="B63" i="29"/>
  <c r="M27" i="24"/>
  <c r="R63" i="24"/>
  <c r="E59" i="24"/>
  <c r="H39" i="26"/>
  <c r="U40" i="26"/>
  <c r="L50" i="25"/>
  <c r="J50" i="25"/>
  <c r="K63" i="26"/>
  <c r="AL63" i="26"/>
  <c r="R63" i="26"/>
  <c r="M63" i="26"/>
  <c r="AN63" i="26"/>
  <c r="S63" i="26"/>
  <c r="O63" i="26"/>
  <c r="AP63" i="26"/>
  <c r="V10" i="26"/>
  <c r="AI10" i="26"/>
  <c r="E50" i="25"/>
  <c r="P50" i="25"/>
  <c r="O61" i="24"/>
  <c r="AL54" i="26"/>
  <c r="U61" i="26"/>
  <c r="AN55" i="26"/>
  <c r="AL55" i="26"/>
  <c r="V40" i="26"/>
  <c r="R50" i="25"/>
  <c r="Q63" i="26"/>
  <c r="E63" i="26"/>
  <c r="G63" i="26"/>
  <c r="AH63" i="26"/>
  <c r="N63" i="26"/>
  <c r="I16" i="24"/>
  <c r="AB10" i="26"/>
  <c r="AO10" i="26"/>
  <c r="O26" i="24"/>
  <c r="E9" i="25"/>
  <c r="E9" i="24"/>
  <c r="E31" i="24"/>
  <c r="AA6" i="26"/>
  <c r="AN6" i="26"/>
  <c r="E18" i="24"/>
  <c r="E5" i="25"/>
  <c r="E39" i="24"/>
  <c r="E23" i="24"/>
  <c r="P36" i="25"/>
  <c r="R36" i="25"/>
  <c r="W33" i="26"/>
  <c r="W40" i="26"/>
  <c r="AP36" i="26"/>
  <c r="E36" i="25"/>
  <c r="L30" i="25"/>
  <c r="P30" i="25"/>
  <c r="E30" i="25"/>
  <c r="Q30" i="25"/>
  <c r="N16" i="24"/>
  <c r="K39" i="25"/>
  <c r="M39" i="25"/>
  <c r="R61" i="24"/>
  <c r="I61" i="24"/>
  <c r="J39" i="25"/>
  <c r="G16" i="24"/>
  <c r="AA64" i="26"/>
  <c r="AC10" i="26"/>
  <c r="AP10" i="26"/>
  <c r="D60" i="29"/>
  <c r="E39" i="29"/>
  <c r="AG61" i="26"/>
  <c r="AM21" i="26"/>
  <c r="Z6" i="26"/>
  <c r="AM6" i="26"/>
  <c r="AC21" i="26"/>
  <c r="D36" i="25"/>
  <c r="J30" i="25"/>
  <c r="H30" i="25"/>
  <c r="G30" i="25"/>
  <c r="J61" i="24"/>
  <c r="H39" i="25"/>
  <c r="G39" i="25"/>
  <c r="N30" i="25"/>
  <c r="P61" i="24"/>
  <c r="F61" i="24"/>
  <c r="O16" i="24"/>
  <c r="L36" i="25"/>
  <c r="E24" i="25"/>
  <c r="H36" i="25"/>
  <c r="R30" i="25"/>
  <c r="O30" i="25"/>
  <c r="G61" i="24"/>
  <c r="E39" i="25"/>
  <c r="D30" i="25"/>
  <c r="H61" i="24"/>
  <c r="Q16" i="24"/>
  <c r="H36" i="24"/>
  <c r="J26" i="24"/>
  <c r="H10" i="24"/>
  <c r="P27" i="24"/>
  <c r="N27" i="24"/>
  <c r="H26" i="24"/>
  <c r="O41" i="24"/>
  <c r="P41" i="24"/>
  <c r="Q41" i="24"/>
  <c r="N41" i="24"/>
  <c r="R41" i="24"/>
  <c r="M41" i="24"/>
  <c r="H41" i="24"/>
  <c r="G41" i="24"/>
  <c r="L41" i="24"/>
  <c r="J41" i="24"/>
  <c r="F41" i="24"/>
  <c r="D41" i="24"/>
  <c r="B48" i="29"/>
  <c r="C48" i="29"/>
  <c r="H8" i="24"/>
  <c r="F8" i="24"/>
  <c r="L8" i="24"/>
  <c r="J8" i="24"/>
  <c r="G8" i="24"/>
  <c r="M8" i="24"/>
  <c r="Q8" i="24"/>
  <c r="N8" i="24"/>
  <c r="I8" i="24"/>
  <c r="K8" i="24"/>
  <c r="O8" i="24"/>
  <c r="P8" i="24"/>
  <c r="G8" i="25"/>
  <c r="L8" i="25"/>
  <c r="I8" i="25"/>
  <c r="G26" i="24"/>
  <c r="D26" i="24"/>
  <c r="E30" i="26"/>
  <c r="AR24" i="26"/>
  <c r="Z61" i="26"/>
  <c r="M26" i="24"/>
  <c r="L26" i="24"/>
  <c r="E24" i="26"/>
  <c r="L60" i="24"/>
  <c r="K55" i="24"/>
  <c r="Q27" i="24"/>
  <c r="D36" i="24"/>
  <c r="AD10" i="26"/>
  <c r="AQ10" i="26"/>
  <c r="S30" i="26"/>
  <c r="F24" i="26"/>
  <c r="Q36" i="24"/>
  <c r="D63" i="24"/>
  <c r="H24" i="26"/>
  <c r="J29" i="24"/>
  <c r="O30" i="26"/>
  <c r="M61" i="24"/>
  <c r="J24" i="25"/>
  <c r="D30" i="26"/>
  <c r="O63" i="24"/>
  <c r="I24" i="26"/>
  <c r="K36" i="24"/>
  <c r="G24" i="26"/>
  <c r="O29" i="24"/>
  <c r="J24" i="26"/>
  <c r="M29" i="24"/>
  <c r="AA30" i="26"/>
  <c r="AN30" i="26"/>
  <c r="R30" i="26"/>
  <c r="AF30" i="26"/>
  <c r="F30" i="26"/>
  <c r="AA17" i="26"/>
  <c r="U10" i="26"/>
  <c r="AH10" i="26"/>
  <c r="I39" i="25"/>
  <c r="F46" i="24"/>
  <c r="I26" i="24"/>
  <c r="K26" i="24"/>
  <c r="F24" i="25"/>
  <c r="I30" i="26"/>
  <c r="Q60" i="24"/>
  <c r="M24" i="26"/>
  <c r="H63" i="24"/>
  <c r="N24" i="26"/>
  <c r="AF24" i="26"/>
  <c r="M60" i="24"/>
  <c r="G36" i="24"/>
  <c r="H29" i="24"/>
  <c r="Q63" i="24"/>
  <c r="Q46" i="24"/>
  <c r="F26" i="24"/>
  <c r="G25" i="26"/>
  <c r="U25" i="26"/>
  <c r="P16" i="24"/>
  <c r="K16" i="24"/>
  <c r="P36" i="24"/>
  <c r="O36" i="24"/>
  <c r="Q25" i="26"/>
  <c r="D24" i="26"/>
  <c r="F63" i="24"/>
  <c r="AR25" i="26"/>
  <c r="K29" i="24"/>
  <c r="R29" i="24"/>
  <c r="F29" i="24"/>
  <c r="Q29" i="24"/>
  <c r="AQ61" i="26"/>
  <c r="J52" i="26"/>
  <c r="AK52" i="26"/>
  <c r="N39" i="25"/>
  <c r="F39" i="25"/>
  <c r="N25" i="26"/>
  <c r="P24" i="26"/>
  <c r="M16" i="24"/>
  <c r="I36" i="24"/>
  <c r="M36" i="24"/>
  <c r="G63" i="24"/>
  <c r="E35" i="24"/>
  <c r="E20" i="24"/>
  <c r="C30" i="29"/>
  <c r="B30" i="29"/>
  <c r="J36" i="25"/>
  <c r="Q36" i="25"/>
  <c r="F55" i="24"/>
  <c r="G15" i="24"/>
  <c r="H16" i="24"/>
  <c r="F16" i="24"/>
  <c r="G36" i="25"/>
  <c r="O36" i="25"/>
  <c r="M63" i="24"/>
  <c r="I63" i="24"/>
  <c r="P63" i="24"/>
  <c r="S24" i="26"/>
  <c r="L24" i="26"/>
  <c r="K24" i="26"/>
  <c r="L36" i="24"/>
  <c r="N36" i="24"/>
  <c r="R36" i="24"/>
  <c r="F36" i="24"/>
  <c r="V61" i="26"/>
  <c r="Z39" i="26"/>
  <c r="J15" i="24"/>
  <c r="D16" i="24"/>
  <c r="M36" i="25"/>
  <c r="B24" i="29"/>
  <c r="C24" i="29"/>
  <c r="P25" i="26"/>
  <c r="H25" i="26"/>
  <c r="F25" i="26"/>
  <c r="O25" i="26"/>
  <c r="J25" i="26"/>
  <c r="E25" i="26"/>
  <c r="R25" i="26"/>
  <c r="L25" i="26"/>
  <c r="S25" i="26"/>
  <c r="K25" i="26"/>
  <c r="I25" i="26"/>
  <c r="AK36" i="26"/>
  <c r="G50" i="25"/>
  <c r="F50" i="25"/>
  <c r="D55" i="24"/>
  <c r="J16" i="24"/>
  <c r="K36" i="25"/>
  <c r="F36" i="25"/>
  <c r="N36" i="25"/>
  <c r="Q30" i="26"/>
  <c r="G30" i="26"/>
  <c r="J30" i="26"/>
  <c r="AR30" i="26"/>
  <c r="L30" i="26"/>
  <c r="N30" i="26"/>
  <c r="P30" i="26"/>
  <c r="K30" i="26"/>
  <c r="H30" i="26"/>
  <c r="AB21" i="26"/>
  <c r="AO61" i="26"/>
  <c r="AI21" i="26"/>
  <c r="X40" i="26"/>
  <c r="AG36" i="26"/>
  <c r="B59" i="29"/>
  <c r="D59" i="29"/>
  <c r="M50" i="25"/>
  <c r="Q50" i="25"/>
  <c r="H50" i="25"/>
  <c r="D50" i="25"/>
  <c r="R45" i="25"/>
  <c r="F45" i="25"/>
  <c r="H45" i="25"/>
  <c r="K46" i="25"/>
  <c r="L27" i="24"/>
  <c r="R27" i="24"/>
  <c r="G27" i="24"/>
  <c r="K27" i="24"/>
  <c r="O24" i="25"/>
  <c r="Q24" i="25"/>
  <c r="AD39" i="26"/>
  <c r="L29" i="25"/>
  <c r="O29" i="25"/>
  <c r="I29" i="25"/>
  <c r="H29" i="25"/>
  <c r="P29" i="25"/>
  <c r="G29" i="25"/>
  <c r="D29" i="25"/>
  <c r="E29" i="25"/>
  <c r="K29" i="25"/>
  <c r="J29" i="25"/>
  <c r="M29" i="25"/>
  <c r="R29" i="25"/>
  <c r="F29" i="25"/>
  <c r="Q29" i="25"/>
  <c r="N29" i="25"/>
  <c r="AN36" i="26"/>
  <c r="O50" i="25"/>
  <c r="N50" i="25"/>
  <c r="D45" i="25"/>
  <c r="P45" i="25"/>
  <c r="N45" i="25"/>
  <c r="F27" i="24"/>
  <c r="O27" i="24"/>
  <c r="L24" i="25"/>
  <c r="H24" i="25"/>
  <c r="D24" i="25"/>
  <c r="B44" i="29"/>
  <c r="C44" i="29"/>
  <c r="P24" i="25"/>
  <c r="N24" i="25"/>
  <c r="I46" i="24"/>
  <c r="D61" i="24"/>
  <c r="C16" i="29"/>
  <c r="D16" i="29"/>
  <c r="E16" i="29"/>
  <c r="K46" i="24"/>
  <c r="N46" i="24"/>
  <c r="D15" i="24"/>
  <c r="N26" i="24"/>
  <c r="R26" i="24"/>
  <c r="AK39" i="26"/>
  <c r="AO39" i="26"/>
  <c r="G14" i="26"/>
  <c r="U14" i="26"/>
  <c r="G12" i="21"/>
  <c r="D39" i="25"/>
  <c r="P15" i="24"/>
  <c r="Q15" i="24"/>
  <c r="M15" i="24"/>
  <c r="F15" i="24"/>
  <c r="L15" i="24"/>
  <c r="H15" i="24"/>
  <c r="N15" i="24"/>
  <c r="O15" i="24"/>
  <c r="R15" i="24"/>
  <c r="K15" i="24"/>
  <c r="G11" i="21"/>
  <c r="D10" i="29"/>
  <c r="J46" i="24"/>
  <c r="K61" i="24"/>
  <c r="Q39" i="25"/>
  <c r="L46" i="24"/>
  <c r="M46" i="24"/>
  <c r="H46" i="24"/>
  <c r="O46" i="24"/>
  <c r="M55" i="24"/>
  <c r="G46" i="24"/>
  <c r="I28" i="26"/>
  <c r="Q28" i="26"/>
  <c r="M28" i="26"/>
  <c r="D28" i="26"/>
  <c r="S28" i="26"/>
  <c r="R28" i="26"/>
  <c r="O28" i="26"/>
  <c r="L28" i="26"/>
  <c r="G28" i="26"/>
  <c r="J28" i="26"/>
  <c r="P28" i="26"/>
  <c r="H28" i="26"/>
  <c r="E28" i="26"/>
  <c r="F28" i="26"/>
  <c r="AF28" i="26"/>
  <c r="AR28" i="26"/>
  <c r="N28" i="26"/>
  <c r="K28" i="26"/>
  <c r="O47" i="26"/>
  <c r="E47" i="26"/>
  <c r="N47" i="26"/>
  <c r="AF47" i="26"/>
  <c r="G47" i="26"/>
  <c r="Q47" i="26"/>
  <c r="F47" i="26"/>
  <c r="D47" i="26"/>
  <c r="AR47" i="26"/>
  <c r="S47" i="26"/>
  <c r="K47" i="26"/>
  <c r="J47" i="26"/>
  <c r="I47" i="26"/>
  <c r="L47" i="26"/>
  <c r="H47" i="26"/>
  <c r="M47" i="26"/>
  <c r="R47" i="26"/>
  <c r="P47" i="26"/>
  <c r="D62" i="26"/>
  <c r="I62" i="26"/>
  <c r="M62" i="26"/>
  <c r="AF62" i="26"/>
  <c r="G62" i="26"/>
  <c r="F62" i="26"/>
  <c r="L62" i="26"/>
  <c r="H62" i="26"/>
  <c r="P62" i="26"/>
  <c r="N62" i="26"/>
  <c r="J33" i="25"/>
  <c r="G33" i="25"/>
  <c r="I27" i="25"/>
  <c r="P27" i="25"/>
  <c r="H27" i="25"/>
  <c r="R27" i="25"/>
  <c r="L27" i="25"/>
  <c r="G27" i="25"/>
  <c r="M27" i="25"/>
  <c r="N27" i="25"/>
  <c r="Q27" i="25"/>
  <c r="K27" i="25"/>
  <c r="D27" i="25"/>
  <c r="E27" i="25"/>
  <c r="O27" i="25"/>
  <c r="F27" i="25"/>
  <c r="J27" i="25"/>
  <c r="Q46" i="25"/>
  <c r="P46" i="25"/>
  <c r="L46" i="25"/>
  <c r="I46" i="25"/>
  <c r="F46" i="25"/>
  <c r="J46" i="25"/>
  <c r="R46" i="25"/>
  <c r="D46" i="25"/>
  <c r="H46" i="25"/>
  <c r="N46" i="25"/>
  <c r="M46" i="25"/>
  <c r="E46" i="25"/>
  <c r="G24" i="25"/>
  <c r="R24" i="25"/>
  <c r="I24" i="25"/>
  <c r="M24" i="25"/>
  <c r="C40" i="29"/>
  <c r="B40" i="29"/>
  <c r="Q61" i="25"/>
  <c r="L61" i="25"/>
  <c r="G61" i="25"/>
  <c r="P61" i="25"/>
  <c r="N61" i="25"/>
  <c r="F61" i="25"/>
  <c r="D61" i="25"/>
  <c r="H61" i="25"/>
  <c r="R61" i="25"/>
  <c r="E61" i="25"/>
  <c r="M61" i="25"/>
  <c r="I61" i="25"/>
  <c r="J61" i="25"/>
  <c r="O61" i="25"/>
  <c r="K61" i="25"/>
  <c r="O33" i="24"/>
  <c r="I33" i="24"/>
  <c r="H33" i="24"/>
  <c r="P33" i="24"/>
  <c r="D33" i="24"/>
  <c r="L33" i="24"/>
  <c r="F33" i="24"/>
  <c r="Q33" i="24"/>
  <c r="R33" i="24"/>
  <c r="J33" i="24"/>
  <c r="M33" i="24"/>
  <c r="K33" i="24"/>
  <c r="B28" i="29"/>
  <c r="C28" i="29"/>
  <c r="P46" i="24"/>
  <c r="R46" i="24"/>
  <c r="F34" i="26"/>
  <c r="H34" i="26"/>
  <c r="R34" i="26"/>
  <c r="AF34" i="26"/>
  <c r="D34" i="26"/>
  <c r="K34" i="26"/>
  <c r="M34" i="26"/>
  <c r="N34" i="26"/>
  <c r="Q34" i="26"/>
  <c r="P34" i="26"/>
  <c r="G34" i="26"/>
  <c r="S34" i="26"/>
  <c r="AR34" i="26"/>
  <c r="E34" i="26"/>
  <c r="L34" i="26"/>
  <c r="J34" i="26"/>
  <c r="O34" i="26"/>
  <c r="I34" i="26"/>
  <c r="N7" i="24"/>
  <c r="F7" i="24"/>
  <c r="Q7" i="24"/>
  <c r="M7" i="24"/>
  <c r="P7" i="24"/>
  <c r="I7" i="24"/>
  <c r="H7" i="24"/>
  <c r="K7" i="24"/>
  <c r="J7" i="24"/>
  <c r="L7" i="24"/>
  <c r="O7" i="24"/>
  <c r="G7" i="24"/>
  <c r="G6" i="21"/>
  <c r="D16" i="26"/>
  <c r="R16" i="26"/>
  <c r="K16" i="26"/>
  <c r="E16" i="26"/>
  <c r="F16" i="26"/>
  <c r="N16" i="26"/>
  <c r="H16" i="26"/>
  <c r="Q16" i="26"/>
  <c r="G16" i="26"/>
  <c r="AF16" i="26"/>
  <c r="O16" i="26"/>
  <c r="L16" i="26"/>
  <c r="AR16" i="26"/>
  <c r="J16" i="26"/>
  <c r="M16" i="26"/>
  <c r="I16" i="26"/>
  <c r="S16" i="26"/>
  <c r="P16" i="26"/>
  <c r="B47" i="29"/>
  <c r="C47" i="29"/>
  <c r="C62" i="29"/>
  <c r="B62" i="29"/>
  <c r="C26" i="29"/>
  <c r="B26" i="29"/>
  <c r="B34" i="29"/>
  <c r="C34" i="29"/>
  <c r="I41" i="26"/>
  <c r="O41" i="26"/>
  <c r="S41" i="26"/>
  <c r="AR41" i="26"/>
  <c r="M41" i="26"/>
  <c r="Q41" i="26"/>
  <c r="H41" i="26"/>
  <c r="F41" i="26"/>
  <c r="P41" i="26"/>
  <c r="J41" i="26"/>
  <c r="D41" i="26"/>
  <c r="E41" i="26"/>
  <c r="N41" i="26"/>
  <c r="L41" i="26"/>
  <c r="R41" i="26"/>
  <c r="K41" i="26"/>
  <c r="G41" i="26"/>
  <c r="AF41" i="26"/>
  <c r="L51" i="24"/>
  <c r="I51" i="24"/>
  <c r="F51" i="24"/>
  <c r="D51" i="24"/>
  <c r="G51" i="24"/>
  <c r="N51" i="24"/>
  <c r="K51" i="24"/>
  <c r="P51" i="24"/>
  <c r="O51" i="24"/>
  <c r="J51" i="24"/>
  <c r="Q51" i="24"/>
  <c r="R51" i="24"/>
  <c r="M51" i="24"/>
  <c r="H51" i="24"/>
  <c r="H10" i="25"/>
  <c r="J10" i="25"/>
  <c r="C8" i="29"/>
  <c r="B8" i="29"/>
  <c r="K12" i="25"/>
  <c r="R12" i="25"/>
  <c r="M12" i="25"/>
  <c r="I12" i="25"/>
  <c r="D12" i="25"/>
  <c r="Q12" i="25"/>
  <c r="N12" i="25"/>
  <c r="H12" i="25"/>
  <c r="E12" i="25"/>
  <c r="F12" i="25"/>
  <c r="P12" i="25"/>
  <c r="G12" i="25"/>
  <c r="J12" i="25"/>
  <c r="O12" i="25"/>
  <c r="L12" i="25"/>
  <c r="C52" i="29"/>
  <c r="B52" i="29"/>
  <c r="M22" i="26"/>
  <c r="J22" i="26"/>
  <c r="L22" i="26"/>
  <c r="P22" i="26"/>
  <c r="O22" i="26"/>
  <c r="S22" i="26"/>
  <c r="G22" i="26"/>
  <c r="F22" i="26"/>
  <c r="R22" i="26"/>
  <c r="AF22" i="26"/>
  <c r="Q22" i="26"/>
  <c r="N22" i="26"/>
  <c r="K22" i="26"/>
  <c r="H22" i="26"/>
  <c r="I22" i="26"/>
  <c r="E22" i="26"/>
  <c r="AR22" i="26"/>
  <c r="D22" i="26"/>
  <c r="G10" i="24"/>
  <c r="L10" i="24"/>
  <c r="I10" i="24"/>
  <c r="C41" i="29"/>
  <c r="B41" i="29"/>
  <c r="N52" i="26"/>
  <c r="D52" i="26"/>
  <c r="AF52" i="26"/>
  <c r="K52" i="26"/>
  <c r="F52" i="26"/>
  <c r="I52" i="26"/>
  <c r="O52" i="26"/>
  <c r="G52" i="26"/>
  <c r="Q52" i="26"/>
  <c r="S52" i="26"/>
  <c r="H52" i="26"/>
  <c r="AR52" i="26"/>
  <c r="E52" i="26"/>
  <c r="M52" i="26"/>
  <c r="P52" i="26"/>
  <c r="C22" i="29"/>
  <c r="B22" i="29"/>
  <c r="L51" i="25"/>
  <c r="G51" i="25"/>
  <c r="K51" i="25"/>
  <c r="H51" i="25"/>
  <c r="R51" i="25"/>
  <c r="J51" i="25"/>
  <c r="P51" i="25"/>
  <c r="I51" i="25"/>
  <c r="O51" i="25"/>
  <c r="F51" i="25"/>
  <c r="M51" i="25"/>
  <c r="Q51" i="25"/>
  <c r="D51" i="25"/>
  <c r="E51" i="25"/>
  <c r="N51" i="25"/>
  <c r="AM52" i="26"/>
  <c r="Z52" i="26"/>
  <c r="AR50" i="26"/>
  <c r="P50" i="26"/>
  <c r="N50" i="26"/>
  <c r="O50" i="26"/>
  <c r="S50" i="26"/>
  <c r="F50" i="26"/>
  <c r="L50" i="26"/>
  <c r="K50" i="26"/>
  <c r="H50" i="26"/>
  <c r="AF50" i="26"/>
  <c r="J50" i="26"/>
  <c r="I50" i="26"/>
  <c r="G50" i="26"/>
  <c r="R50" i="26"/>
  <c r="D50" i="26"/>
  <c r="Q50" i="26"/>
  <c r="M50" i="26"/>
  <c r="E50" i="26"/>
  <c r="C43" i="29"/>
  <c r="B43" i="29"/>
  <c r="AF32" i="26"/>
  <c r="N32" i="26"/>
  <c r="I32" i="26"/>
  <c r="K32" i="26"/>
  <c r="Q32" i="26"/>
  <c r="J32" i="26"/>
  <c r="S32" i="26"/>
  <c r="H32" i="26"/>
  <c r="E32" i="26"/>
  <c r="R32" i="26"/>
  <c r="F32" i="26"/>
  <c r="M32" i="26"/>
  <c r="D32" i="26"/>
  <c r="L32" i="26"/>
  <c r="P32" i="26"/>
  <c r="G32" i="26"/>
  <c r="O32" i="26"/>
  <c r="AR32" i="26"/>
  <c r="C33" i="29"/>
  <c r="B33" i="29"/>
  <c r="N56" i="26"/>
  <c r="L56" i="26"/>
  <c r="AR56" i="26"/>
  <c r="F56" i="26"/>
  <c r="M56" i="26"/>
  <c r="Q56" i="26"/>
  <c r="P56" i="26"/>
  <c r="S56" i="26"/>
  <c r="O56" i="26"/>
  <c r="E56" i="26"/>
  <c r="H56" i="26"/>
  <c r="K56" i="26"/>
  <c r="I56" i="26"/>
  <c r="AF56" i="26"/>
  <c r="J56" i="26"/>
  <c r="R56" i="26"/>
  <c r="G56" i="26"/>
  <c r="D56" i="26"/>
  <c r="D20" i="26"/>
  <c r="G20" i="26"/>
  <c r="F20" i="26"/>
  <c r="AR20" i="26"/>
  <c r="O20" i="26"/>
  <c r="L20" i="26"/>
  <c r="E20" i="26"/>
  <c r="K20" i="26"/>
  <c r="Q20" i="26"/>
  <c r="AF20" i="26"/>
  <c r="M20" i="26"/>
  <c r="P20" i="26"/>
  <c r="H20" i="26"/>
  <c r="I20" i="26"/>
  <c r="J20" i="26"/>
  <c r="S20" i="26"/>
  <c r="N20" i="26"/>
  <c r="R20" i="26"/>
  <c r="B13" i="29"/>
  <c r="C13" i="29"/>
  <c r="B19" i="29"/>
  <c r="C19" i="29"/>
  <c r="AF14" i="26"/>
  <c r="AR14" i="26"/>
  <c r="N14" i="26"/>
  <c r="K14" i="26"/>
  <c r="L14" i="26"/>
  <c r="H14" i="26"/>
  <c r="O14" i="26"/>
  <c r="I14" i="26"/>
  <c r="J14" i="26"/>
  <c r="F14" i="26"/>
  <c r="P14" i="26"/>
  <c r="M14" i="26"/>
  <c r="E14" i="26"/>
  <c r="S14" i="26"/>
  <c r="Q14" i="26"/>
  <c r="D14" i="26"/>
  <c r="F8" i="26"/>
  <c r="O8" i="26"/>
  <c r="G8" i="26"/>
  <c r="P8" i="26"/>
  <c r="J8" i="26"/>
  <c r="Q8" i="26"/>
  <c r="K8" i="26"/>
  <c r="N8" i="26"/>
  <c r="I8" i="26"/>
  <c r="W8" i="26"/>
  <c r="AJ8" i="26"/>
  <c r="M8" i="26"/>
  <c r="H8" i="26"/>
  <c r="L8" i="26"/>
  <c r="M32" i="24"/>
  <c r="P32" i="24"/>
  <c r="O32" i="24"/>
  <c r="N32" i="24"/>
  <c r="I32" i="24"/>
  <c r="F32" i="24"/>
  <c r="G32" i="24"/>
  <c r="H32" i="24"/>
  <c r="Q32" i="24"/>
  <c r="D32" i="24"/>
  <c r="L32" i="24"/>
  <c r="J32" i="24"/>
  <c r="R32" i="24"/>
  <c r="K32" i="24"/>
  <c r="O19" i="24"/>
  <c r="M19" i="24"/>
  <c r="P19" i="24"/>
  <c r="H19" i="24"/>
  <c r="G19" i="24"/>
  <c r="Q19" i="24"/>
  <c r="F19" i="24"/>
  <c r="R19" i="24"/>
  <c r="J19" i="24"/>
  <c r="N19" i="24"/>
  <c r="L19" i="24"/>
  <c r="K19" i="24"/>
  <c r="I19" i="24"/>
  <c r="D19" i="24"/>
  <c r="E19" i="26"/>
  <c r="I19" i="26"/>
  <c r="J19" i="26"/>
  <c r="AF19" i="26"/>
  <c r="P19" i="26"/>
  <c r="H19" i="26"/>
  <c r="R19" i="26"/>
  <c r="Q19" i="26"/>
  <c r="K19" i="26"/>
  <c r="G19" i="26"/>
  <c r="L19" i="26"/>
  <c r="O19" i="26"/>
  <c r="AR19" i="26"/>
  <c r="D19" i="26"/>
  <c r="F19" i="26"/>
  <c r="M19" i="26"/>
  <c r="S19" i="26"/>
  <c r="N19" i="26"/>
  <c r="C11" i="29"/>
  <c r="B11" i="29"/>
  <c r="C12" i="29"/>
  <c r="B12" i="29"/>
  <c r="P13" i="26"/>
  <c r="J13" i="26"/>
  <c r="L13" i="26"/>
  <c r="M13" i="26"/>
  <c r="Q13" i="26"/>
  <c r="H13" i="26"/>
  <c r="N13" i="26"/>
  <c r="O13" i="26"/>
  <c r="I13" i="26"/>
  <c r="K13" i="26"/>
  <c r="E13" i="26"/>
  <c r="F13" i="26"/>
  <c r="G13" i="26"/>
  <c r="D13" i="26"/>
  <c r="S13" i="26"/>
  <c r="AR13" i="26"/>
  <c r="AF13" i="26"/>
  <c r="R13" i="26"/>
  <c r="C61" i="29"/>
  <c r="B61" i="29"/>
  <c r="C32" i="29"/>
  <c r="B32" i="29"/>
  <c r="R55" i="25"/>
  <c r="H55" i="25"/>
  <c r="J55" i="25"/>
  <c r="O55" i="25"/>
  <c r="M55" i="25"/>
  <c r="E55" i="25"/>
  <c r="P55" i="25"/>
  <c r="N55" i="25"/>
  <c r="Q55" i="25"/>
  <c r="G55" i="25"/>
  <c r="L55" i="25"/>
  <c r="D55" i="25"/>
  <c r="F55" i="25"/>
  <c r="I55" i="25"/>
  <c r="K55" i="25"/>
  <c r="B23" i="29"/>
  <c r="C23" i="29"/>
  <c r="N13" i="25"/>
  <c r="H13" i="25"/>
  <c r="L13" i="25"/>
  <c r="G13" i="25"/>
  <c r="P13" i="25"/>
  <c r="D13" i="25"/>
  <c r="R13" i="25"/>
  <c r="O13" i="25"/>
  <c r="M13" i="25"/>
  <c r="I13" i="25"/>
  <c r="E13" i="25"/>
  <c r="J13" i="25"/>
  <c r="Q13" i="25"/>
  <c r="K13" i="25"/>
  <c r="F13" i="25"/>
  <c r="I7" i="25"/>
  <c r="H7" i="25"/>
  <c r="N7" i="25"/>
  <c r="O7" i="25"/>
  <c r="Q7" i="25"/>
  <c r="K7" i="25"/>
  <c r="L7" i="25"/>
  <c r="M7" i="25"/>
  <c r="G7" i="25"/>
  <c r="P7" i="25"/>
  <c r="F7" i="25"/>
  <c r="J7" i="25"/>
  <c r="M11" i="24"/>
  <c r="N11" i="24"/>
  <c r="O11" i="24"/>
  <c r="L11" i="24"/>
  <c r="Q11" i="24"/>
  <c r="D11" i="24"/>
  <c r="R11" i="24"/>
  <c r="P11" i="24"/>
  <c r="K11" i="24"/>
  <c r="G11" i="24"/>
  <c r="I11" i="24"/>
  <c r="F11" i="24"/>
  <c r="J11" i="24"/>
  <c r="H11" i="24"/>
  <c r="O31" i="25"/>
  <c r="F31" i="25"/>
  <c r="J31" i="25"/>
  <c r="L31" i="25"/>
  <c r="M31" i="25"/>
  <c r="Q31" i="25"/>
  <c r="N31" i="25"/>
  <c r="D31" i="25"/>
  <c r="R31" i="25"/>
  <c r="I31" i="25"/>
  <c r="H31" i="25"/>
  <c r="E31" i="25"/>
  <c r="K31" i="25"/>
  <c r="G31" i="25"/>
  <c r="P31" i="25"/>
  <c r="K50" i="24"/>
  <c r="Q50" i="24"/>
  <c r="M50" i="24"/>
  <c r="N50" i="24"/>
  <c r="J50" i="24"/>
  <c r="L50" i="24"/>
  <c r="O50" i="24"/>
  <c r="D50" i="24"/>
  <c r="I50" i="24"/>
  <c r="H50" i="24"/>
  <c r="G50" i="24"/>
  <c r="R50" i="24"/>
  <c r="F50" i="24"/>
  <c r="P50" i="24"/>
  <c r="N32" i="25"/>
  <c r="J32" i="25"/>
  <c r="Q32" i="25"/>
  <c r="F32" i="25"/>
  <c r="L32" i="25"/>
  <c r="D32" i="25"/>
  <c r="M32" i="25"/>
  <c r="G32" i="25"/>
  <c r="O32" i="25"/>
  <c r="K32" i="25"/>
  <c r="P32" i="25"/>
  <c r="H32" i="25"/>
  <c r="I32" i="25"/>
  <c r="R32" i="25"/>
  <c r="E32" i="25"/>
  <c r="Q55" i="24"/>
  <c r="I55" i="24"/>
  <c r="L55" i="24"/>
  <c r="H55" i="24"/>
  <c r="G55" i="24"/>
  <c r="J55" i="24"/>
  <c r="P55" i="24"/>
  <c r="O55" i="24"/>
  <c r="R55" i="24"/>
  <c r="N12" i="24"/>
  <c r="H12" i="24"/>
  <c r="F12" i="24"/>
  <c r="K12" i="24"/>
  <c r="P12" i="24"/>
  <c r="R12" i="24"/>
  <c r="J12" i="24"/>
  <c r="I12" i="24"/>
  <c r="G12" i="24"/>
  <c r="Q12" i="24"/>
  <c r="L12" i="24"/>
  <c r="M12" i="24"/>
  <c r="O12" i="24"/>
  <c r="D12" i="24"/>
  <c r="AD36" i="26"/>
  <c r="AQ36" i="26"/>
  <c r="D13" i="24"/>
  <c r="P13" i="24"/>
  <c r="I13" i="24"/>
  <c r="Q13" i="24"/>
  <c r="K13" i="24"/>
  <c r="J13" i="24"/>
  <c r="F13" i="24"/>
  <c r="G13" i="24"/>
  <c r="M13" i="24"/>
  <c r="H13" i="24"/>
  <c r="O13" i="24"/>
  <c r="N13" i="24"/>
  <c r="L13" i="24"/>
  <c r="R13" i="24"/>
  <c r="Q43" i="26"/>
  <c r="AR43" i="26"/>
  <c r="M43" i="26"/>
  <c r="AF43" i="26"/>
  <c r="G43" i="26"/>
  <c r="N43" i="26"/>
  <c r="E43" i="26"/>
  <c r="F43" i="26"/>
  <c r="H43" i="26"/>
  <c r="O43" i="26"/>
  <c r="D43" i="26"/>
  <c r="S43" i="26"/>
  <c r="I43" i="26"/>
  <c r="R43" i="26"/>
  <c r="K43" i="26"/>
  <c r="J43" i="26"/>
  <c r="P43" i="26"/>
  <c r="L43" i="26"/>
  <c r="K30" i="24"/>
  <c r="Q30" i="24"/>
  <c r="P30" i="24"/>
  <c r="M30" i="24"/>
  <c r="J30" i="24"/>
  <c r="I30" i="24"/>
  <c r="D30" i="24"/>
  <c r="L30" i="24"/>
  <c r="O30" i="24"/>
  <c r="H30" i="24"/>
  <c r="G30" i="24"/>
  <c r="N30" i="24"/>
  <c r="F30" i="24"/>
  <c r="R30" i="24"/>
  <c r="G9" i="21"/>
  <c r="I40" i="25"/>
  <c r="J40" i="25"/>
  <c r="E40" i="25"/>
  <c r="K40" i="25"/>
  <c r="O40" i="25"/>
  <c r="N40" i="25"/>
  <c r="D40" i="25"/>
  <c r="H40" i="25"/>
  <c r="Q40" i="25"/>
  <c r="R40" i="25"/>
  <c r="L40" i="25"/>
  <c r="M40" i="25"/>
  <c r="P40" i="25"/>
  <c r="F40" i="25"/>
  <c r="G40" i="25"/>
  <c r="I56" i="25"/>
  <c r="N56" i="25"/>
  <c r="G56" i="25"/>
  <c r="E56" i="25"/>
  <c r="F56" i="25"/>
  <c r="M56" i="25"/>
  <c r="H56" i="25"/>
  <c r="P56" i="25"/>
  <c r="R56" i="25"/>
  <c r="J56" i="25"/>
  <c r="Q56" i="25"/>
  <c r="O56" i="25"/>
  <c r="D56" i="25"/>
  <c r="L56" i="25"/>
  <c r="K56" i="25"/>
  <c r="O40" i="24"/>
  <c r="K40" i="24"/>
  <c r="I40" i="24"/>
  <c r="F40" i="24"/>
  <c r="J40" i="24"/>
  <c r="H40" i="24"/>
  <c r="Q40" i="24"/>
  <c r="R40" i="24"/>
  <c r="M40" i="24"/>
  <c r="N40" i="24"/>
  <c r="D40" i="24"/>
  <c r="L40" i="24"/>
  <c r="G40" i="24"/>
  <c r="P40" i="24"/>
  <c r="B53" i="29"/>
  <c r="C53" i="29"/>
  <c r="H24" i="24"/>
  <c r="Q24" i="24"/>
  <c r="G24" i="24"/>
  <c r="R24" i="24"/>
  <c r="L24" i="24"/>
  <c r="O24" i="24"/>
  <c r="P24" i="24"/>
  <c r="I24" i="24"/>
  <c r="K24" i="24"/>
  <c r="J24" i="24"/>
  <c r="M24" i="24"/>
  <c r="N24" i="24"/>
  <c r="F24" i="24"/>
  <c r="D24" i="24"/>
  <c r="O37" i="25"/>
  <c r="R37" i="25"/>
  <c r="I37" i="25"/>
  <c r="F37" i="25"/>
  <c r="E37" i="25"/>
  <c r="K37" i="25"/>
  <c r="H37" i="25"/>
  <c r="J37" i="25"/>
  <c r="P37" i="25"/>
  <c r="L37" i="25"/>
  <c r="D37" i="25"/>
  <c r="N37" i="25"/>
  <c r="Q37" i="25"/>
  <c r="M37" i="25"/>
  <c r="G37" i="25"/>
  <c r="B42" i="29"/>
  <c r="C42" i="29"/>
  <c r="AR37" i="26"/>
  <c r="G37" i="26"/>
  <c r="I37" i="26"/>
  <c r="P37" i="26"/>
  <c r="O37" i="26"/>
  <c r="K37" i="26"/>
  <c r="J37" i="26"/>
  <c r="AF37" i="26"/>
  <c r="L37" i="26"/>
  <c r="D37" i="26"/>
  <c r="S37" i="26"/>
  <c r="F37" i="26"/>
  <c r="H37" i="26"/>
  <c r="N37" i="26"/>
  <c r="R37" i="26"/>
  <c r="Q37" i="26"/>
  <c r="M37" i="26"/>
  <c r="E37" i="26"/>
  <c r="H35" i="26"/>
  <c r="Q35" i="26"/>
  <c r="N35" i="26"/>
  <c r="P35" i="26"/>
  <c r="AR35" i="26"/>
  <c r="R35" i="26"/>
  <c r="D35" i="26"/>
  <c r="I35" i="26"/>
  <c r="S35" i="26"/>
  <c r="AF35" i="26"/>
  <c r="O35" i="26"/>
  <c r="F35" i="26"/>
  <c r="E35" i="26"/>
  <c r="K35" i="26"/>
  <c r="M35" i="26"/>
  <c r="G35" i="26"/>
  <c r="L35" i="26"/>
  <c r="J35" i="26"/>
  <c r="G31" i="26"/>
  <c r="O31" i="26"/>
  <c r="D31" i="26"/>
  <c r="E31" i="26"/>
  <c r="K31" i="26"/>
  <c r="L31" i="26"/>
  <c r="M31" i="26"/>
  <c r="AR31" i="26"/>
  <c r="J31" i="26"/>
  <c r="F31" i="26"/>
  <c r="I31" i="26"/>
  <c r="P31" i="26"/>
  <c r="N31" i="26"/>
  <c r="R31" i="26"/>
  <c r="H31" i="26"/>
  <c r="S31" i="26"/>
  <c r="Q31" i="26"/>
  <c r="AF31" i="26"/>
  <c r="K21" i="24"/>
  <c r="M21" i="24"/>
  <c r="I21" i="24"/>
  <c r="F21" i="24"/>
  <c r="L21" i="24"/>
  <c r="N21" i="24"/>
  <c r="H21" i="24"/>
  <c r="G21" i="24"/>
  <c r="Q21" i="24"/>
  <c r="D21" i="24"/>
  <c r="J21" i="24"/>
  <c r="O21" i="24"/>
  <c r="P21" i="24"/>
  <c r="R21" i="24"/>
  <c r="H28" i="24"/>
  <c r="M28" i="24"/>
  <c r="J28" i="24"/>
  <c r="N28" i="24"/>
  <c r="L28" i="24"/>
  <c r="Q28" i="24"/>
  <c r="D28" i="24"/>
  <c r="R28" i="24"/>
  <c r="P28" i="24"/>
  <c r="G28" i="24"/>
  <c r="K28" i="24"/>
  <c r="I28" i="24"/>
  <c r="O28" i="24"/>
  <c r="F28" i="24"/>
  <c r="P15" i="26"/>
  <c r="AF15" i="26"/>
  <c r="M15" i="26"/>
  <c r="F15" i="26"/>
  <c r="Q15" i="26"/>
  <c r="I15" i="26"/>
  <c r="L15" i="26"/>
  <c r="O15" i="26"/>
  <c r="N15" i="26"/>
  <c r="H15" i="26"/>
  <c r="K15" i="26"/>
  <c r="G15" i="26"/>
  <c r="R15" i="26"/>
  <c r="S15" i="26"/>
  <c r="E15" i="26"/>
  <c r="AR15" i="26"/>
  <c r="D15" i="26"/>
  <c r="J15" i="26"/>
  <c r="B7" i="29"/>
  <c r="C7" i="29"/>
  <c r="N6" i="25"/>
  <c r="M6" i="25"/>
  <c r="Q6" i="25"/>
  <c r="K6" i="25"/>
  <c r="J6" i="25"/>
  <c r="I6" i="25"/>
  <c r="H6" i="25"/>
  <c r="P6" i="25"/>
  <c r="F6" i="25"/>
  <c r="G6" i="25"/>
  <c r="L6" i="25"/>
  <c r="O6" i="25"/>
  <c r="F11" i="26"/>
  <c r="S11" i="26"/>
  <c r="AF11" i="26"/>
  <c r="P11" i="26"/>
  <c r="I11" i="26"/>
  <c r="H11" i="26"/>
  <c r="O11" i="26"/>
  <c r="L11" i="26"/>
  <c r="G11" i="26"/>
  <c r="K11" i="26"/>
  <c r="J11" i="26"/>
  <c r="M11" i="26"/>
  <c r="N11" i="26"/>
  <c r="Q11" i="26"/>
  <c r="J23" i="26"/>
  <c r="K23" i="26"/>
  <c r="R23" i="26"/>
  <c r="AF23" i="26"/>
  <c r="O23" i="26"/>
  <c r="P23" i="26"/>
  <c r="H23" i="26"/>
  <c r="D23" i="26"/>
  <c r="L23" i="26"/>
  <c r="Q23" i="26"/>
  <c r="F23" i="26"/>
  <c r="M23" i="26"/>
  <c r="I23" i="26"/>
  <c r="AR23" i="26"/>
  <c r="G23" i="26"/>
  <c r="E23" i="26"/>
  <c r="S23" i="26"/>
  <c r="N23" i="26"/>
  <c r="B18" i="29"/>
  <c r="C18" i="29"/>
  <c r="K26" i="25"/>
  <c r="I26" i="25"/>
  <c r="M26" i="25"/>
  <c r="L26" i="25"/>
  <c r="R26" i="25"/>
  <c r="N26" i="25"/>
  <c r="D26" i="25"/>
  <c r="F26" i="25"/>
  <c r="Q26" i="25"/>
  <c r="E26" i="25"/>
  <c r="H26" i="25"/>
  <c r="P26" i="25"/>
  <c r="G26" i="25"/>
  <c r="O26" i="25"/>
  <c r="J26" i="25"/>
  <c r="N63" i="25"/>
  <c r="J63" i="25"/>
  <c r="E63" i="25"/>
  <c r="Q63" i="25"/>
  <c r="P63" i="25"/>
  <c r="O63" i="25"/>
  <c r="D63" i="25"/>
  <c r="L63" i="25"/>
  <c r="G63" i="25"/>
  <c r="H63" i="25"/>
  <c r="K63" i="25"/>
  <c r="I63" i="25"/>
  <c r="M63" i="25"/>
  <c r="F63" i="25"/>
  <c r="R63" i="25"/>
  <c r="O43" i="25"/>
  <c r="E43" i="25"/>
  <c r="L43" i="25"/>
  <c r="N43" i="25"/>
  <c r="I43" i="25"/>
  <c r="H43" i="25"/>
  <c r="F43" i="25"/>
  <c r="D43" i="25"/>
  <c r="J43" i="25"/>
  <c r="R43" i="25"/>
  <c r="Q43" i="25"/>
  <c r="G43" i="25"/>
  <c r="K43" i="25"/>
  <c r="P43" i="25"/>
  <c r="M43" i="25"/>
  <c r="K42" i="25"/>
  <c r="J42" i="25"/>
  <c r="H42" i="25"/>
  <c r="P42" i="25"/>
  <c r="D42" i="25"/>
  <c r="Q42" i="25"/>
  <c r="E42" i="25"/>
  <c r="R42" i="25"/>
  <c r="G42" i="25"/>
  <c r="F42" i="25"/>
  <c r="L42" i="25"/>
  <c r="N42" i="25"/>
  <c r="O42" i="25"/>
  <c r="I42" i="25"/>
  <c r="M42" i="25"/>
  <c r="M52" i="24"/>
  <c r="D52" i="24"/>
  <c r="R52" i="24"/>
  <c r="F52" i="24"/>
  <c r="Q52" i="24"/>
  <c r="J52" i="24"/>
  <c r="N52" i="24"/>
  <c r="G52" i="24"/>
  <c r="K52" i="24"/>
  <c r="H52" i="24"/>
  <c r="I52" i="24"/>
  <c r="O52" i="24"/>
  <c r="L52" i="24"/>
  <c r="P52" i="24"/>
  <c r="B25" i="29"/>
  <c r="C25" i="29"/>
  <c r="O47" i="24"/>
  <c r="Q47" i="24"/>
  <c r="D47" i="24"/>
  <c r="R47" i="24"/>
  <c r="F47" i="24"/>
  <c r="H47" i="24"/>
  <c r="L47" i="24"/>
  <c r="I47" i="24"/>
  <c r="J47" i="24"/>
  <c r="P47" i="24"/>
  <c r="G47" i="24"/>
  <c r="M47" i="24"/>
  <c r="N47" i="24"/>
  <c r="K47" i="24"/>
  <c r="G34" i="24"/>
  <c r="N34" i="24"/>
  <c r="F34" i="24"/>
  <c r="Q34" i="24"/>
  <c r="D34" i="24"/>
  <c r="J34" i="24"/>
  <c r="M34" i="24"/>
  <c r="L34" i="24"/>
  <c r="O34" i="24"/>
  <c r="R34" i="24"/>
  <c r="K34" i="24"/>
  <c r="P34" i="24"/>
  <c r="I34" i="24"/>
  <c r="H34" i="24"/>
  <c r="H21" i="25"/>
  <c r="D21" i="25"/>
  <c r="J21" i="25"/>
  <c r="I21" i="25"/>
  <c r="G21" i="25"/>
  <c r="R21" i="25"/>
  <c r="E21" i="25"/>
  <c r="P21" i="25"/>
  <c r="F21" i="25"/>
  <c r="O21" i="25"/>
  <c r="K21" i="25"/>
  <c r="L21" i="25"/>
  <c r="N21" i="25"/>
  <c r="Q21" i="25"/>
  <c r="M21" i="25"/>
  <c r="K14" i="24"/>
  <c r="O14" i="24"/>
  <c r="Q14" i="24"/>
  <c r="L14" i="24"/>
  <c r="R14" i="24"/>
  <c r="N14" i="24"/>
  <c r="I14" i="24"/>
  <c r="M14" i="24"/>
  <c r="P14" i="24"/>
  <c r="D14" i="24"/>
  <c r="F14" i="24"/>
  <c r="J14" i="24"/>
  <c r="H14" i="24"/>
  <c r="G14" i="24"/>
  <c r="I19" i="25"/>
  <c r="L19" i="25"/>
  <c r="N19" i="25"/>
  <c r="R19" i="25"/>
  <c r="G19" i="25"/>
  <c r="M19" i="25"/>
  <c r="H19" i="25"/>
  <c r="P19" i="25"/>
  <c r="K19" i="25"/>
  <c r="J19" i="25"/>
  <c r="O19" i="25"/>
  <c r="E19" i="25"/>
  <c r="F19" i="25"/>
  <c r="Q19" i="25"/>
  <c r="D19" i="25"/>
  <c r="E18" i="25"/>
  <c r="F18" i="25"/>
  <c r="N18" i="25"/>
  <c r="L18" i="25"/>
  <c r="D18" i="25"/>
  <c r="R18" i="25"/>
  <c r="Q18" i="25"/>
  <c r="I18" i="25"/>
  <c r="H18" i="25"/>
  <c r="P18" i="25"/>
  <c r="G18" i="25"/>
  <c r="M18" i="25"/>
  <c r="J18" i="25"/>
  <c r="O18" i="25"/>
  <c r="K18" i="25"/>
  <c r="C9" i="29"/>
  <c r="B9" i="29"/>
  <c r="N17" i="25"/>
  <c r="F17" i="25"/>
  <c r="O17" i="25"/>
  <c r="H17" i="25"/>
  <c r="D17" i="25"/>
  <c r="G17" i="25"/>
  <c r="P17" i="25"/>
  <c r="Q17" i="25"/>
  <c r="L17" i="25"/>
  <c r="R17" i="25"/>
  <c r="M17" i="25"/>
  <c r="I17" i="25"/>
  <c r="J17" i="25"/>
  <c r="K17" i="25"/>
  <c r="E17" i="25"/>
  <c r="F18" i="26"/>
  <c r="O18" i="26"/>
  <c r="M18" i="26"/>
  <c r="G18" i="26"/>
  <c r="E18" i="26"/>
  <c r="Q18" i="26"/>
  <c r="K18" i="26"/>
  <c r="I18" i="26"/>
  <c r="D18" i="26"/>
  <c r="P18" i="26"/>
  <c r="J18" i="26"/>
  <c r="R18" i="26"/>
  <c r="H18" i="26"/>
  <c r="AF18" i="26"/>
  <c r="S18" i="26"/>
  <c r="AR18" i="26"/>
  <c r="N18" i="26"/>
  <c r="L18" i="26"/>
  <c r="B49" i="29"/>
  <c r="C49" i="29"/>
  <c r="L16" i="25"/>
  <c r="M16" i="25"/>
  <c r="K16" i="25"/>
  <c r="J16" i="25"/>
  <c r="D16" i="25"/>
  <c r="Q16" i="25"/>
  <c r="P16" i="25"/>
  <c r="F16" i="25"/>
  <c r="G16" i="25"/>
  <c r="H16" i="25"/>
  <c r="O16" i="25"/>
  <c r="N16" i="25"/>
  <c r="E16" i="25"/>
  <c r="I16" i="25"/>
  <c r="R16" i="25"/>
  <c r="B64" i="29"/>
  <c r="C64" i="29"/>
  <c r="K44" i="24"/>
  <c r="F44" i="24"/>
  <c r="N44" i="24"/>
  <c r="L44" i="24"/>
  <c r="Q44" i="24"/>
  <c r="P44" i="24"/>
  <c r="G44" i="24"/>
  <c r="I44" i="24"/>
  <c r="O44" i="24"/>
  <c r="H44" i="24"/>
  <c r="M44" i="24"/>
  <c r="J44" i="24"/>
  <c r="D44" i="24"/>
  <c r="R44" i="24"/>
  <c r="H44" i="26"/>
  <c r="O44" i="26"/>
  <c r="J44" i="26"/>
  <c r="AR44" i="26"/>
  <c r="Q44" i="26"/>
  <c r="F44" i="26"/>
  <c r="K44" i="26"/>
  <c r="P44" i="26"/>
  <c r="L44" i="26"/>
  <c r="D44" i="26"/>
  <c r="AF44" i="26"/>
  <c r="I44" i="26"/>
  <c r="R44" i="26"/>
  <c r="E44" i="26"/>
  <c r="N44" i="26"/>
  <c r="S44" i="26"/>
  <c r="M44" i="26"/>
  <c r="G44" i="26"/>
  <c r="L11" i="25"/>
  <c r="E11" i="25"/>
  <c r="O11" i="25"/>
  <c r="P11" i="25"/>
  <c r="R11" i="25"/>
  <c r="F11" i="25"/>
  <c r="K11" i="25"/>
  <c r="J11" i="25"/>
  <c r="D11" i="25"/>
  <c r="G11" i="25"/>
  <c r="M11" i="25"/>
  <c r="Q11" i="25"/>
  <c r="I11" i="25"/>
  <c r="H11" i="25"/>
  <c r="N11" i="25"/>
  <c r="H53" i="26"/>
  <c r="K53" i="26"/>
  <c r="O53" i="26"/>
  <c r="L53" i="26"/>
  <c r="AF53" i="26"/>
  <c r="Q53" i="26"/>
  <c r="S53" i="26"/>
  <c r="F53" i="26"/>
  <c r="M53" i="26"/>
  <c r="G53" i="26"/>
  <c r="P53" i="26"/>
  <c r="D53" i="26"/>
  <c r="I53" i="26"/>
  <c r="E53" i="26"/>
  <c r="AR53" i="26"/>
  <c r="N53" i="26"/>
  <c r="J53" i="26"/>
  <c r="R53" i="26"/>
  <c r="D37" i="24"/>
  <c r="L37" i="24"/>
  <c r="F37" i="24"/>
  <c r="Q37" i="24"/>
  <c r="G37" i="24"/>
  <c r="P37" i="24"/>
  <c r="N37" i="24"/>
  <c r="R37" i="24"/>
  <c r="K37" i="24"/>
  <c r="O37" i="24"/>
  <c r="J37" i="24"/>
  <c r="H37" i="24"/>
  <c r="M37" i="24"/>
  <c r="I37" i="24"/>
  <c r="AF38" i="26"/>
  <c r="N38" i="26"/>
  <c r="P38" i="26"/>
  <c r="J38" i="26"/>
  <c r="G38" i="26"/>
  <c r="K38" i="26"/>
  <c r="Q38" i="26"/>
  <c r="O38" i="26"/>
  <c r="E38" i="26"/>
  <c r="R38" i="26"/>
  <c r="D38" i="26"/>
  <c r="I38" i="26"/>
  <c r="M38" i="26"/>
  <c r="S38" i="26"/>
  <c r="AR38" i="26"/>
  <c r="F38" i="26"/>
  <c r="H38" i="26"/>
  <c r="L38" i="26"/>
  <c r="M47" i="25"/>
  <c r="Q47" i="25"/>
  <c r="I47" i="25"/>
  <c r="O47" i="25"/>
  <c r="K47" i="25"/>
  <c r="J47" i="25"/>
  <c r="N47" i="25"/>
  <c r="G47" i="25"/>
  <c r="F47" i="25"/>
  <c r="L47" i="25"/>
  <c r="R47" i="25"/>
  <c r="D47" i="25"/>
  <c r="H47" i="25"/>
  <c r="E47" i="25"/>
  <c r="P47" i="25"/>
  <c r="C35" i="29"/>
  <c r="B35" i="29"/>
  <c r="I34" i="25"/>
  <c r="P34" i="25"/>
  <c r="N34" i="25"/>
  <c r="L34" i="25"/>
  <c r="H34" i="25"/>
  <c r="D34" i="25"/>
  <c r="F34" i="25"/>
  <c r="R34" i="25"/>
  <c r="O34" i="25"/>
  <c r="K34" i="25"/>
  <c r="Q34" i="25"/>
  <c r="E34" i="25"/>
  <c r="M34" i="25"/>
  <c r="G34" i="25"/>
  <c r="J34" i="25"/>
  <c r="D57" i="26"/>
  <c r="Q57" i="26"/>
  <c r="H57" i="26"/>
  <c r="G57" i="26"/>
  <c r="N57" i="26"/>
  <c r="J57" i="26"/>
  <c r="F57" i="26"/>
  <c r="P57" i="26"/>
  <c r="S57" i="26"/>
  <c r="K57" i="26"/>
  <c r="E57" i="26"/>
  <c r="R57" i="26"/>
  <c r="AR57" i="26"/>
  <c r="AF57" i="26"/>
  <c r="O57" i="26"/>
  <c r="M57" i="26"/>
  <c r="L57" i="26"/>
  <c r="I57" i="26"/>
  <c r="G28" i="25"/>
  <c r="E28" i="25"/>
  <c r="N28" i="25"/>
  <c r="Q28" i="25"/>
  <c r="K28" i="25"/>
  <c r="J28" i="25"/>
  <c r="R28" i="25"/>
  <c r="D28" i="25"/>
  <c r="M28" i="25"/>
  <c r="O28" i="25"/>
  <c r="H28" i="25"/>
  <c r="L28" i="25"/>
  <c r="F28" i="25"/>
  <c r="I28" i="25"/>
  <c r="P28" i="25"/>
  <c r="B15" i="29"/>
  <c r="C15" i="29"/>
  <c r="E14" i="25"/>
  <c r="J14" i="25"/>
  <c r="K14" i="25"/>
  <c r="M14" i="25"/>
  <c r="I14" i="25"/>
  <c r="F14" i="25"/>
  <c r="H14" i="25"/>
  <c r="Q14" i="25"/>
  <c r="P14" i="25"/>
  <c r="G14" i="25"/>
  <c r="R14" i="25"/>
  <c r="L14" i="25"/>
  <c r="O14" i="25"/>
  <c r="N14" i="25"/>
  <c r="D14" i="25"/>
  <c r="Q7" i="26"/>
  <c r="H7" i="26"/>
  <c r="M7" i="26"/>
  <c r="L7" i="26"/>
  <c r="O7" i="26"/>
  <c r="G7" i="26"/>
  <c r="U7" i="26"/>
  <c r="AH7" i="26"/>
  <c r="J7" i="26"/>
  <c r="I7" i="26"/>
  <c r="F7" i="26"/>
  <c r="P7" i="26"/>
  <c r="N7" i="26"/>
  <c r="K7" i="26"/>
  <c r="B20" i="29"/>
  <c r="C20" i="29"/>
  <c r="G10" i="21"/>
  <c r="D17" i="24"/>
  <c r="R17" i="24"/>
  <c r="G17" i="24"/>
  <c r="N17" i="24"/>
  <c r="M17" i="24"/>
  <c r="I17" i="24"/>
  <c r="K17" i="24"/>
  <c r="L17" i="24"/>
  <c r="O17" i="24"/>
  <c r="Q17" i="24"/>
  <c r="H17" i="24"/>
  <c r="F17" i="24"/>
  <c r="P17" i="24"/>
  <c r="J17" i="24"/>
  <c r="I49" i="26"/>
  <c r="S49" i="26"/>
  <c r="R49" i="26"/>
  <c r="L49" i="26"/>
  <c r="N49" i="26"/>
  <c r="J49" i="26"/>
  <c r="G49" i="26"/>
  <c r="D49" i="26"/>
  <c r="AR49" i="26"/>
  <c r="Q49" i="26"/>
  <c r="P49" i="26"/>
  <c r="K49" i="26"/>
  <c r="H49" i="26"/>
  <c r="M49" i="26"/>
  <c r="F49" i="26"/>
  <c r="E49" i="26"/>
  <c r="AF49" i="26"/>
  <c r="O49" i="26"/>
  <c r="C27" i="29"/>
  <c r="B27" i="29"/>
  <c r="C17" i="29"/>
  <c r="B17" i="29"/>
  <c r="I45" i="26"/>
  <c r="K45" i="26"/>
  <c r="N45" i="26"/>
  <c r="AF45" i="26"/>
  <c r="G45" i="26"/>
  <c r="S45" i="26"/>
  <c r="D45" i="26"/>
  <c r="J45" i="26"/>
  <c r="AR45" i="26"/>
  <c r="M45" i="26"/>
  <c r="E45" i="26"/>
  <c r="O45" i="26"/>
  <c r="H45" i="26"/>
  <c r="P45" i="26"/>
  <c r="R45" i="26"/>
  <c r="L45" i="26"/>
  <c r="Q45" i="26"/>
  <c r="F45" i="26"/>
  <c r="H43" i="24"/>
  <c r="J43" i="24"/>
  <c r="G43" i="24"/>
  <c r="K43" i="24"/>
  <c r="I43" i="24"/>
  <c r="M43" i="24"/>
  <c r="N43" i="24"/>
  <c r="R43" i="24"/>
  <c r="Q43" i="24"/>
  <c r="D43" i="24"/>
  <c r="O43" i="24"/>
  <c r="F43" i="24"/>
  <c r="L43" i="24"/>
  <c r="P43" i="24"/>
  <c r="AF12" i="26"/>
  <c r="O12" i="26"/>
  <c r="I12" i="26"/>
  <c r="N12" i="26"/>
  <c r="P12" i="26"/>
  <c r="M12" i="26"/>
  <c r="H12" i="26"/>
  <c r="R12" i="26"/>
  <c r="G12" i="26"/>
  <c r="L12" i="26"/>
  <c r="J12" i="26"/>
  <c r="F12" i="26"/>
  <c r="D12" i="26"/>
  <c r="E12" i="26"/>
  <c r="AR12" i="26"/>
  <c r="Q12" i="26"/>
  <c r="K12" i="26"/>
  <c r="S12" i="26"/>
  <c r="M52" i="25"/>
  <c r="I52" i="25"/>
  <c r="H52" i="25"/>
  <c r="J52" i="25"/>
  <c r="R52" i="25"/>
  <c r="L52" i="25"/>
  <c r="O52" i="25"/>
  <c r="D52" i="25"/>
  <c r="N52" i="25"/>
  <c r="K52" i="25"/>
  <c r="P52" i="25"/>
  <c r="E52" i="25"/>
  <c r="G52" i="25"/>
  <c r="F52" i="25"/>
  <c r="Q52" i="25"/>
  <c r="B38" i="29"/>
  <c r="C38" i="29"/>
  <c r="N42" i="26"/>
  <c r="AR42" i="26"/>
  <c r="G42" i="26"/>
  <c r="R42" i="26"/>
  <c r="H42" i="26"/>
  <c r="M42" i="26"/>
  <c r="P42" i="26"/>
  <c r="Q42" i="26"/>
  <c r="O42" i="26"/>
  <c r="D42" i="26"/>
  <c r="K42" i="26"/>
  <c r="E42" i="26"/>
  <c r="S42" i="26"/>
  <c r="I42" i="26"/>
  <c r="F42" i="26"/>
  <c r="L42" i="26"/>
  <c r="AF42" i="26"/>
  <c r="J42" i="26"/>
  <c r="AR48" i="26"/>
  <c r="F48" i="26"/>
  <c r="D48" i="26"/>
  <c r="N48" i="26"/>
  <c r="G48" i="26"/>
  <c r="E48" i="26"/>
  <c r="AF48" i="26"/>
  <c r="O48" i="26"/>
  <c r="I48" i="26"/>
  <c r="Q48" i="26"/>
  <c r="R48" i="26"/>
  <c r="S48" i="26"/>
  <c r="M48" i="26"/>
  <c r="J48" i="26"/>
  <c r="L48" i="26"/>
  <c r="H48" i="26"/>
  <c r="P48" i="26"/>
  <c r="K48" i="26"/>
  <c r="B31" i="29"/>
  <c r="C31" i="29"/>
  <c r="R56" i="24"/>
  <c r="P56" i="24"/>
  <c r="K56" i="24"/>
  <c r="O56" i="24"/>
  <c r="I56" i="24"/>
  <c r="F56" i="24"/>
  <c r="J56" i="24"/>
  <c r="H56" i="24"/>
  <c r="M56" i="24"/>
  <c r="N56" i="24"/>
  <c r="D56" i="24"/>
  <c r="L56" i="24"/>
  <c r="Q56" i="24"/>
  <c r="G56" i="24"/>
  <c r="I29" i="26"/>
  <c r="S29" i="26"/>
  <c r="R29" i="26"/>
  <c r="G29" i="26"/>
  <c r="M29" i="26"/>
  <c r="F29" i="26"/>
  <c r="D29" i="26"/>
  <c r="L29" i="26"/>
  <c r="O29" i="26"/>
  <c r="N29" i="26"/>
  <c r="J29" i="26"/>
  <c r="AF29" i="26"/>
  <c r="K29" i="26"/>
  <c r="AR29" i="26"/>
  <c r="E29" i="26"/>
  <c r="Q29" i="26"/>
  <c r="H29" i="26"/>
  <c r="P29" i="26"/>
  <c r="G6" i="24"/>
  <c r="J6" i="24"/>
  <c r="H6" i="24"/>
  <c r="M6" i="24"/>
  <c r="K6" i="24"/>
  <c r="F6" i="24"/>
  <c r="N6" i="24"/>
  <c r="P6" i="24"/>
  <c r="O6" i="24"/>
  <c r="L6" i="24"/>
  <c r="I6" i="24"/>
  <c r="Q6" i="24"/>
  <c r="G8" i="21"/>
  <c r="K22" i="24"/>
  <c r="D22" i="24"/>
  <c r="M22" i="24"/>
  <c r="Q22" i="24"/>
  <c r="H22" i="24"/>
  <c r="L22" i="24"/>
  <c r="N22" i="24"/>
  <c r="I22" i="24"/>
  <c r="P22" i="24"/>
  <c r="R22" i="24"/>
  <c r="J22" i="24"/>
  <c r="F22" i="24"/>
  <c r="O22" i="24"/>
  <c r="G22" i="24"/>
  <c r="R38" i="25"/>
  <c r="G38" i="25"/>
  <c r="K38" i="25"/>
  <c r="D38" i="25"/>
  <c r="P38" i="25"/>
  <c r="L38" i="25"/>
  <c r="H38" i="25"/>
  <c r="E38" i="25"/>
  <c r="N38" i="25"/>
  <c r="I38" i="25"/>
  <c r="J38" i="25"/>
  <c r="Q38" i="25"/>
  <c r="O38" i="25"/>
  <c r="M38" i="25"/>
  <c r="F38" i="25"/>
  <c r="G53" i="24"/>
  <c r="K53" i="24"/>
  <c r="I53" i="24"/>
  <c r="Q53" i="24"/>
  <c r="D53" i="24"/>
  <c r="M53" i="24"/>
  <c r="R53" i="24"/>
  <c r="O53" i="24"/>
  <c r="H53" i="24"/>
  <c r="J53" i="24"/>
  <c r="N53" i="24"/>
  <c r="L53" i="24"/>
  <c r="P53" i="24"/>
  <c r="F53" i="24"/>
  <c r="O48" i="24"/>
  <c r="H48" i="24"/>
  <c r="M48" i="24"/>
  <c r="F48" i="24"/>
  <c r="J48" i="24"/>
  <c r="L48" i="24"/>
  <c r="Q48" i="24"/>
  <c r="N48" i="24"/>
  <c r="D48" i="24"/>
  <c r="P48" i="24"/>
  <c r="K48" i="24"/>
  <c r="G48" i="24"/>
  <c r="R48" i="24"/>
  <c r="I48" i="24"/>
  <c r="AF27" i="26"/>
  <c r="P27" i="26"/>
  <c r="I27" i="26"/>
  <c r="D27" i="26"/>
  <c r="R27" i="26"/>
  <c r="M27" i="26"/>
  <c r="K27" i="26"/>
  <c r="E27" i="26"/>
  <c r="G27" i="26"/>
  <c r="Q27" i="26"/>
  <c r="H27" i="26"/>
  <c r="AR27" i="26"/>
  <c r="N27" i="26"/>
  <c r="S27" i="26"/>
  <c r="F27" i="26"/>
  <c r="O27" i="26"/>
  <c r="J27" i="26"/>
  <c r="L27" i="26"/>
  <c r="E62" i="25"/>
  <c r="K62" i="25"/>
  <c r="D62" i="25"/>
  <c r="R62" i="25"/>
  <c r="Q62" i="25"/>
  <c r="P62" i="25"/>
  <c r="G62" i="25"/>
  <c r="J62" i="25"/>
  <c r="H62" i="25"/>
  <c r="I62" i="25"/>
  <c r="L62" i="25"/>
  <c r="M62" i="25"/>
  <c r="N62" i="25"/>
  <c r="O62" i="25"/>
  <c r="F62" i="25"/>
  <c r="J60" i="25"/>
  <c r="G60" i="25"/>
  <c r="N60" i="25"/>
  <c r="O60" i="25"/>
  <c r="I60" i="25"/>
  <c r="F60" i="25"/>
  <c r="P60" i="25"/>
  <c r="M60" i="25"/>
  <c r="H60" i="25"/>
  <c r="R60" i="25"/>
  <c r="E60" i="25"/>
  <c r="K60" i="25"/>
  <c r="L60" i="25"/>
  <c r="Q60" i="25"/>
  <c r="D60" i="25"/>
  <c r="B45" i="29"/>
  <c r="C45" i="29"/>
  <c r="N58" i="24"/>
  <c r="O58" i="24"/>
  <c r="M58" i="24"/>
  <c r="D58" i="24"/>
  <c r="I58" i="24"/>
  <c r="H58" i="24"/>
  <c r="F58" i="24"/>
  <c r="G58" i="24"/>
  <c r="Q58" i="24"/>
  <c r="P58" i="24"/>
  <c r="J58" i="24"/>
  <c r="K58" i="24"/>
  <c r="L58" i="24"/>
  <c r="R58" i="24"/>
  <c r="K42" i="24"/>
  <c r="R42" i="24"/>
  <c r="N42" i="24"/>
  <c r="L42" i="24"/>
  <c r="F42" i="24"/>
  <c r="G42" i="24"/>
  <c r="O42" i="24"/>
  <c r="M42" i="24"/>
  <c r="D42" i="24"/>
  <c r="H42" i="24"/>
  <c r="Q42" i="24"/>
  <c r="P42" i="24"/>
  <c r="I42" i="24"/>
  <c r="J42" i="24"/>
  <c r="J4" i="24"/>
  <c r="H4" i="24"/>
  <c r="K4" i="24"/>
  <c r="O4" i="24"/>
  <c r="N4" i="24"/>
  <c r="I4" i="24"/>
  <c r="F4" i="24"/>
  <c r="Q4" i="24"/>
  <c r="M4" i="24"/>
  <c r="P4" i="24"/>
  <c r="L4" i="24"/>
  <c r="G4" i="24"/>
  <c r="B5" i="29"/>
  <c r="C5" i="29"/>
  <c r="F5" i="26"/>
  <c r="L5" i="26"/>
  <c r="O5" i="26"/>
  <c r="M5" i="26"/>
  <c r="J5" i="26"/>
  <c r="G5" i="26"/>
  <c r="K5" i="26"/>
  <c r="Q5" i="26"/>
  <c r="P5" i="26"/>
  <c r="H5" i="26"/>
  <c r="N5" i="26"/>
  <c r="AB5" i="26"/>
  <c r="AO5" i="26"/>
  <c r="I5" i="26"/>
  <c r="F58" i="26"/>
  <c r="Q58" i="26"/>
  <c r="D58" i="26"/>
  <c r="H58" i="26"/>
  <c r="P58" i="26"/>
  <c r="AR58" i="26"/>
  <c r="K58" i="26"/>
  <c r="L58" i="26"/>
  <c r="N58" i="26"/>
  <c r="E58" i="26"/>
  <c r="M58" i="26"/>
  <c r="AF58" i="26"/>
  <c r="O58" i="26"/>
  <c r="R58" i="26"/>
  <c r="I58" i="26"/>
  <c r="J58" i="26"/>
  <c r="G58" i="26"/>
  <c r="S58" i="26"/>
  <c r="G57" i="25"/>
  <c r="J57" i="25"/>
  <c r="E57" i="25"/>
  <c r="I57" i="25"/>
  <c r="F57" i="25"/>
  <c r="K57" i="25"/>
  <c r="M57" i="25"/>
  <c r="L57" i="25"/>
  <c r="O57" i="25"/>
  <c r="D57" i="25"/>
  <c r="P57" i="25"/>
  <c r="R57" i="25"/>
  <c r="N57" i="25"/>
  <c r="H57" i="25"/>
  <c r="Q57" i="25"/>
  <c r="N4" i="25"/>
  <c r="F4" i="25"/>
  <c r="K4" i="25"/>
  <c r="J4" i="25"/>
  <c r="P4" i="25"/>
  <c r="H4" i="25"/>
  <c r="Q4" i="25"/>
  <c r="O4" i="25"/>
  <c r="I4" i="25"/>
  <c r="L4" i="25"/>
  <c r="M4" i="25"/>
  <c r="G4" i="25"/>
  <c r="B58" i="29"/>
  <c r="C58" i="29"/>
  <c r="K57" i="24"/>
  <c r="M57" i="24"/>
  <c r="G57" i="24"/>
  <c r="L57" i="24"/>
  <c r="F57" i="24"/>
  <c r="R57" i="24"/>
  <c r="Q57" i="24"/>
  <c r="P57" i="24"/>
  <c r="D57" i="24"/>
  <c r="N57" i="24"/>
  <c r="O57" i="24"/>
  <c r="I57" i="24"/>
  <c r="H57" i="24"/>
  <c r="J57" i="24"/>
  <c r="E38" i="24"/>
  <c r="AP17" i="26"/>
  <c r="D14" i="29"/>
  <c r="AL61" i="26"/>
  <c r="AP39" i="26"/>
  <c r="E62" i="24"/>
  <c r="U39" i="26"/>
  <c r="AH39" i="26"/>
  <c r="D63" i="29"/>
  <c r="E63" i="29"/>
  <c r="Y63" i="26"/>
  <c r="AC63" i="26"/>
  <c r="AO63" i="26"/>
  <c r="AB63" i="26"/>
  <c r="AQ63" i="26"/>
  <c r="AD63" i="26"/>
  <c r="Z63" i="26"/>
  <c r="AM63" i="26"/>
  <c r="AG63" i="26"/>
  <c r="T63" i="26"/>
  <c r="V63" i="26"/>
  <c r="AI63" i="26"/>
  <c r="AK63" i="26"/>
  <c r="X63" i="26"/>
  <c r="W46" i="26"/>
  <c r="AJ46" i="26"/>
  <c r="V46" i="26"/>
  <c r="AI46" i="26"/>
  <c r="AB60" i="26"/>
  <c r="AO60" i="26"/>
  <c r="AL60" i="26"/>
  <c r="Y60" i="26"/>
  <c r="AA51" i="26"/>
  <c r="AN51" i="26"/>
  <c r="AI51" i="26"/>
  <c r="V51" i="26"/>
  <c r="AQ51" i="26"/>
  <c r="AD51" i="26"/>
  <c r="AD46" i="26"/>
  <c r="AQ46" i="26"/>
  <c r="AO46" i="26"/>
  <c r="AB46" i="26"/>
  <c r="E45" i="24"/>
  <c r="AH60" i="26"/>
  <c r="U60" i="26"/>
  <c r="AP60" i="26"/>
  <c r="AC60" i="26"/>
  <c r="AN60" i="26"/>
  <c r="AA60" i="26"/>
  <c r="AK51" i="26"/>
  <c r="X51" i="26"/>
  <c r="W51" i="26"/>
  <c r="AJ51" i="26"/>
  <c r="Y51" i="26"/>
  <c r="AL51" i="26"/>
  <c r="AC51" i="26"/>
  <c r="AP51" i="26"/>
  <c r="X46" i="26"/>
  <c r="AG46" i="26"/>
  <c r="T46" i="26"/>
  <c r="V60" i="26"/>
  <c r="AI60" i="26"/>
  <c r="T60" i="26"/>
  <c r="AG60" i="26"/>
  <c r="X60" i="26"/>
  <c r="AK60" i="26"/>
  <c r="T51" i="26"/>
  <c r="AG51" i="26"/>
  <c r="AM51" i="26"/>
  <c r="Z51" i="26"/>
  <c r="AH51" i="26"/>
  <c r="U51" i="26"/>
  <c r="E46" i="29"/>
  <c r="D46" i="29"/>
  <c r="AA46" i="26"/>
  <c r="AN46" i="26"/>
  <c r="Z46" i="26"/>
  <c r="AP46" i="26"/>
  <c r="AC46" i="26"/>
  <c r="AM60" i="26"/>
  <c r="Z60" i="26"/>
  <c r="AJ60" i="26"/>
  <c r="W60" i="26"/>
  <c r="AQ60" i="26"/>
  <c r="AD60" i="26"/>
  <c r="AO51" i="26"/>
  <c r="AB51" i="26"/>
  <c r="AO59" i="26"/>
  <c r="AB59" i="26"/>
  <c r="AA59" i="26"/>
  <c r="AN59" i="26"/>
  <c r="AQ59" i="26"/>
  <c r="AD59" i="26"/>
  <c r="AG59" i="26"/>
  <c r="T59" i="26"/>
  <c r="AK59" i="26"/>
  <c r="X59" i="26"/>
  <c r="AI59" i="26"/>
  <c r="V59" i="26"/>
  <c r="AC59" i="26"/>
  <c r="AP59" i="26"/>
  <c r="AL59" i="26"/>
  <c r="Y59" i="26"/>
  <c r="E59" i="29"/>
  <c r="AH59" i="26"/>
  <c r="U59" i="26"/>
  <c r="Z59" i="26"/>
  <c r="AM59" i="26"/>
  <c r="AJ59" i="26"/>
  <c r="W59" i="26"/>
  <c r="U63" i="26"/>
  <c r="AA39" i="26"/>
  <c r="Y39" i="26"/>
  <c r="W63" i="26"/>
  <c r="AH14" i="26"/>
  <c r="D51" i="29"/>
  <c r="D11" i="29"/>
  <c r="E25" i="24"/>
  <c r="AJ17" i="26"/>
  <c r="T39" i="26"/>
  <c r="AG39" i="26"/>
  <c r="AD17" i="26"/>
  <c r="E54" i="24"/>
  <c r="Y7" i="26"/>
  <c r="AL7" i="26"/>
  <c r="U54" i="26"/>
  <c r="AD26" i="26"/>
  <c r="E49" i="24"/>
  <c r="AK54" i="26"/>
  <c r="X54" i="26"/>
  <c r="W54" i="26"/>
  <c r="AJ54" i="26"/>
  <c r="AN26" i="26"/>
  <c r="AA26" i="26"/>
  <c r="X62" i="26"/>
  <c r="AA9" i="26"/>
  <c r="AN9" i="26"/>
  <c r="AN54" i="26"/>
  <c r="AA54" i="26"/>
  <c r="Z26" i="26"/>
  <c r="AB26" i="26"/>
  <c r="AG54" i="26"/>
  <c r="T54" i="26"/>
  <c r="AI26" i="26"/>
  <c r="V26" i="26"/>
  <c r="Z54" i="26"/>
  <c r="AM54" i="26"/>
  <c r="X9" i="26"/>
  <c r="AK9" i="26"/>
  <c r="AD9" i="26"/>
  <c r="AQ9" i="26"/>
  <c r="AB54" i="26"/>
  <c r="AO54" i="26"/>
  <c r="T9" i="26"/>
  <c r="AG9" i="26"/>
  <c r="AI17" i="26"/>
  <c r="AP54" i="26"/>
  <c r="AC54" i="26"/>
  <c r="AK17" i="26"/>
  <c r="AA25" i="26"/>
  <c r="Z9" i="26"/>
  <c r="AM9" i="26"/>
  <c r="AG17" i="26"/>
  <c r="E10" i="25"/>
  <c r="AH25" i="26"/>
  <c r="AB8" i="26"/>
  <c r="AO8" i="26"/>
  <c r="X52" i="26"/>
  <c r="D5" i="29"/>
  <c r="E11" i="29"/>
  <c r="X11" i="26"/>
  <c r="AK11" i="26"/>
  <c r="AM17" i="26"/>
  <c r="AR6" i="26"/>
  <c r="E6" i="26"/>
  <c r="E61" i="24"/>
  <c r="AR10" i="26"/>
  <c r="E10" i="26"/>
  <c r="U46" i="26"/>
  <c r="Y46" i="26"/>
  <c r="AA63" i="26"/>
  <c r="D8" i="29"/>
  <c r="AB17" i="26"/>
  <c r="E63" i="24"/>
  <c r="AH17" i="26"/>
  <c r="AP24" i="26"/>
  <c r="AC24" i="26"/>
  <c r="AP62" i="26"/>
  <c r="AC62" i="26"/>
  <c r="AA8" i="26"/>
  <c r="AN8" i="26"/>
  <c r="AC11" i="26"/>
  <c r="AP11" i="26"/>
  <c r="E8" i="25"/>
  <c r="AI39" i="26"/>
  <c r="V39" i="26"/>
  <c r="E41" i="24"/>
  <c r="E8" i="24"/>
  <c r="D48" i="29"/>
  <c r="E48" i="29"/>
  <c r="V8" i="26"/>
  <c r="AI8" i="26"/>
  <c r="AG24" i="26"/>
  <c r="T24" i="26"/>
  <c r="AI24" i="26"/>
  <c r="V24" i="26"/>
  <c r="AH24" i="26"/>
  <c r="U24" i="26"/>
  <c r="AK24" i="26"/>
  <c r="X24" i="26"/>
  <c r="W24" i="26"/>
  <c r="AJ24" i="26"/>
  <c r="AP30" i="26"/>
  <c r="AC30" i="26"/>
  <c r="E60" i="24"/>
  <c r="AN24" i="26"/>
  <c r="AA24" i="26"/>
  <c r="E29" i="24"/>
  <c r="AO24" i="26"/>
  <c r="AB24" i="26"/>
  <c r="W30" i="26"/>
  <c r="AJ30" i="26"/>
  <c r="AG30" i="26"/>
  <c r="T30" i="26"/>
  <c r="E26" i="24"/>
  <c r="AD24" i="26"/>
  <c r="AQ24" i="26"/>
  <c r="AB25" i="26"/>
  <c r="AO25" i="26"/>
  <c r="E36" i="24"/>
  <c r="E16" i="24"/>
  <c r="AI30" i="26"/>
  <c r="V30" i="26"/>
  <c r="Z30" i="26"/>
  <c r="AM30" i="26"/>
  <c r="AM25" i="26"/>
  <c r="Z25" i="26"/>
  <c r="AC25" i="26"/>
  <c r="AP25" i="26"/>
  <c r="Z24" i="26"/>
  <c r="AM24" i="26"/>
  <c r="AL30" i="26"/>
  <c r="Y30" i="26"/>
  <c r="W25" i="26"/>
  <c r="AJ25" i="26"/>
  <c r="AG25" i="26"/>
  <c r="T25" i="26"/>
  <c r="E24" i="29"/>
  <c r="D24" i="29"/>
  <c r="AD30" i="26"/>
  <c r="AQ30" i="26"/>
  <c r="AK30" i="26"/>
  <c r="X30" i="26"/>
  <c r="AL25" i="26"/>
  <c r="Y25" i="26"/>
  <c r="V25" i="26"/>
  <c r="AI25" i="26"/>
  <c r="D30" i="29"/>
  <c r="E30" i="29"/>
  <c r="AB30" i="26"/>
  <c r="AO30" i="26"/>
  <c r="AH30" i="26"/>
  <c r="U30" i="26"/>
  <c r="X25" i="26"/>
  <c r="AK25" i="26"/>
  <c r="AD25" i="26"/>
  <c r="AQ25" i="26"/>
  <c r="AL24" i="26"/>
  <c r="Y24" i="26"/>
  <c r="D44" i="29"/>
  <c r="E44" i="29"/>
  <c r="E27" i="24"/>
  <c r="E15" i="24"/>
  <c r="AB11" i="26"/>
  <c r="AO11" i="26"/>
  <c r="E62" i="29"/>
  <c r="D62" i="29"/>
  <c r="AD16" i="26"/>
  <c r="AQ16" i="26"/>
  <c r="X16" i="26"/>
  <c r="AK16" i="26"/>
  <c r="AO16" i="26"/>
  <c r="AB16" i="26"/>
  <c r="AC34" i="26"/>
  <c r="AP34" i="26"/>
  <c r="AG34" i="26"/>
  <c r="T34" i="26"/>
  <c r="E28" i="29"/>
  <c r="D28" i="29"/>
  <c r="E40" i="29"/>
  <c r="D40" i="29"/>
  <c r="AQ62" i="26"/>
  <c r="AD62" i="26"/>
  <c r="U62" i="26"/>
  <c r="AH62" i="26"/>
  <c r="AI47" i="26"/>
  <c r="V47" i="26"/>
  <c r="AL47" i="26"/>
  <c r="Y47" i="26"/>
  <c r="T47" i="26"/>
  <c r="AG47" i="26"/>
  <c r="AB47" i="26"/>
  <c r="AO47" i="26"/>
  <c r="AB28" i="26"/>
  <c r="AO28" i="26"/>
  <c r="U28" i="26"/>
  <c r="AH28" i="26"/>
  <c r="AJ28" i="26"/>
  <c r="W28" i="26"/>
  <c r="E34" i="29"/>
  <c r="D34" i="29"/>
  <c r="AH16" i="26"/>
  <c r="U16" i="26"/>
  <c r="AG16" i="26"/>
  <c r="T16" i="26"/>
  <c r="E7" i="24"/>
  <c r="X34" i="26"/>
  <c r="AK34" i="26"/>
  <c r="AB34" i="26"/>
  <c r="AO34" i="26"/>
  <c r="V62" i="26"/>
  <c r="AI62" i="26"/>
  <c r="AD47" i="26"/>
  <c r="AQ47" i="26"/>
  <c r="AM47" i="26"/>
  <c r="Z47" i="26"/>
  <c r="V28" i="26"/>
  <c r="AI28" i="26"/>
  <c r="Z28" i="26"/>
  <c r="AM28" i="26"/>
  <c r="E46" i="24"/>
  <c r="D26" i="29"/>
  <c r="E26" i="29"/>
  <c r="W16" i="26"/>
  <c r="AJ16" i="26"/>
  <c r="Z16" i="26"/>
  <c r="AM16" i="26"/>
  <c r="AM34" i="26"/>
  <c r="Z34" i="26"/>
  <c r="AH34" i="26"/>
  <c r="U34" i="26"/>
  <c r="AA34" i="26"/>
  <c r="AN34" i="26"/>
  <c r="E33" i="24"/>
  <c r="Z62" i="26"/>
  <c r="AM62" i="26"/>
  <c r="AA62" i="26"/>
  <c r="AN62" i="26"/>
  <c r="AJ47" i="26"/>
  <c r="W47" i="26"/>
  <c r="AH47" i="26"/>
  <c r="U47" i="26"/>
  <c r="AP47" i="26"/>
  <c r="AC47" i="26"/>
  <c r="AQ28" i="26"/>
  <c r="AD28" i="26"/>
  <c r="AP28" i="26"/>
  <c r="AC28" i="26"/>
  <c r="AA28" i="26"/>
  <c r="AN28" i="26"/>
  <c r="E47" i="29"/>
  <c r="D47" i="29"/>
  <c r="AA16" i="26"/>
  <c r="AN16" i="26"/>
  <c r="AC16" i="26"/>
  <c r="AP16" i="26"/>
  <c r="AI16" i="26"/>
  <c r="V16" i="26"/>
  <c r="Y16" i="26"/>
  <c r="AL16" i="26"/>
  <c r="W34" i="26"/>
  <c r="AJ34" i="26"/>
  <c r="AQ34" i="26"/>
  <c r="AD34" i="26"/>
  <c r="AL34" i="26"/>
  <c r="Y34" i="26"/>
  <c r="V34" i="26"/>
  <c r="AI34" i="26"/>
  <c r="AB62" i="26"/>
  <c r="AO62" i="26"/>
  <c r="AG62" i="26"/>
  <c r="T62" i="26"/>
  <c r="AJ62" i="26"/>
  <c r="W62" i="26"/>
  <c r="AA47" i="26"/>
  <c r="AN47" i="26"/>
  <c r="X47" i="26"/>
  <c r="AK47" i="26"/>
  <c r="Y28" i="26"/>
  <c r="AL28" i="26"/>
  <c r="T28" i="26"/>
  <c r="AG28" i="26"/>
  <c r="X28" i="26"/>
  <c r="AK28" i="26"/>
  <c r="AH52" i="26"/>
  <c r="U52" i="26"/>
  <c r="Y52" i="26"/>
  <c r="AL52" i="26"/>
  <c r="D41" i="29"/>
  <c r="E41" i="29"/>
  <c r="E10" i="24"/>
  <c r="AJ22" i="26"/>
  <c r="W22" i="26"/>
  <c r="U22" i="26"/>
  <c r="AH22" i="26"/>
  <c r="AM22" i="26"/>
  <c r="Z22" i="26"/>
  <c r="AL41" i="26"/>
  <c r="Y41" i="26"/>
  <c r="AG41" i="26"/>
  <c r="T41" i="26"/>
  <c r="AQ52" i="26"/>
  <c r="AD52" i="26"/>
  <c r="AI52" i="26"/>
  <c r="V52" i="26"/>
  <c r="AP52" i="26"/>
  <c r="AC52" i="26"/>
  <c r="V22" i="26"/>
  <c r="AI22" i="26"/>
  <c r="X22" i="26"/>
  <c r="AK22" i="26"/>
  <c r="AI41" i="26"/>
  <c r="V41" i="26"/>
  <c r="W5" i="26"/>
  <c r="AJ5" i="26"/>
  <c r="AC8" i="26"/>
  <c r="AP8" i="26"/>
  <c r="AA52" i="26"/>
  <c r="AN52" i="26"/>
  <c r="AJ52" i="26"/>
  <c r="W52" i="26"/>
  <c r="Y22" i="26"/>
  <c r="AL22" i="26"/>
  <c r="AP22" i="26"/>
  <c r="AC22" i="26"/>
  <c r="AN22" i="26"/>
  <c r="AA22" i="26"/>
  <c r="AM41" i="26"/>
  <c r="Z41" i="26"/>
  <c r="X41" i="26"/>
  <c r="AK41" i="26"/>
  <c r="AP41" i="26"/>
  <c r="AC41" i="26"/>
  <c r="D22" i="29"/>
  <c r="E22" i="29"/>
  <c r="AG52" i="26"/>
  <c r="T52" i="26"/>
  <c r="AO52" i="26"/>
  <c r="AB52" i="26"/>
  <c r="AB22" i="26"/>
  <c r="AO22" i="26"/>
  <c r="T22" i="26"/>
  <c r="AG22" i="26"/>
  <c r="AD22" i="26"/>
  <c r="AQ22" i="26"/>
  <c r="E52" i="29"/>
  <c r="D52" i="29"/>
  <c r="E51" i="24"/>
  <c r="U41" i="26"/>
  <c r="AH41" i="26"/>
  <c r="AO41" i="26"/>
  <c r="AB41" i="26"/>
  <c r="AQ41" i="26"/>
  <c r="AD41" i="26"/>
  <c r="AN41" i="26"/>
  <c r="AA41" i="26"/>
  <c r="AJ41" i="26"/>
  <c r="W41" i="26"/>
  <c r="E22" i="24"/>
  <c r="Z8" i="26"/>
  <c r="AM8" i="26"/>
  <c r="E55" i="24"/>
  <c r="E7" i="25"/>
  <c r="AL43" i="26"/>
  <c r="Y43" i="26"/>
  <c r="AA43" i="26"/>
  <c r="AN43" i="26"/>
  <c r="E11" i="24"/>
  <c r="D23" i="29"/>
  <c r="E23" i="29"/>
  <c r="E32" i="29"/>
  <c r="D32" i="29"/>
  <c r="AL13" i="26"/>
  <c r="Y13" i="26"/>
  <c r="AI13" i="26"/>
  <c r="V13" i="26"/>
  <c r="AK13" i="26"/>
  <c r="X13" i="26"/>
  <c r="AN19" i="26"/>
  <c r="AA19" i="26"/>
  <c r="AP19" i="26"/>
  <c r="AC19" i="26"/>
  <c r="AD8" i="26"/>
  <c r="AQ8" i="26"/>
  <c r="AG14" i="26"/>
  <c r="T14" i="26"/>
  <c r="V14" i="26"/>
  <c r="AI14" i="26"/>
  <c r="AQ20" i="26"/>
  <c r="AD20" i="26"/>
  <c r="AL20" i="26"/>
  <c r="Y20" i="26"/>
  <c r="Z56" i="26"/>
  <c r="AM56" i="26"/>
  <c r="AM32" i="26"/>
  <c r="Z32" i="26"/>
  <c r="X32" i="26"/>
  <c r="AK32" i="26"/>
  <c r="AO32" i="26"/>
  <c r="AB32" i="26"/>
  <c r="AG50" i="26"/>
  <c r="T50" i="26"/>
  <c r="AD50" i="26"/>
  <c r="AQ50" i="26"/>
  <c r="E5" i="29"/>
  <c r="AM43" i="26"/>
  <c r="Z43" i="26"/>
  <c r="AC43" i="26"/>
  <c r="AP43" i="26"/>
  <c r="AO43" i="26"/>
  <c r="AB43" i="26"/>
  <c r="U13" i="26"/>
  <c r="AH13" i="26"/>
  <c r="AJ13" i="26"/>
  <c r="W13" i="26"/>
  <c r="AD13" i="26"/>
  <c r="AQ13" i="26"/>
  <c r="AG19" i="26"/>
  <c r="T19" i="26"/>
  <c r="AM19" i="26"/>
  <c r="Z19" i="26"/>
  <c r="X19" i="26"/>
  <c r="AK19" i="26"/>
  <c r="Y8" i="26"/>
  <c r="AL8" i="26"/>
  <c r="U8" i="26"/>
  <c r="AH8" i="26"/>
  <c r="AK14" i="26"/>
  <c r="X14" i="26"/>
  <c r="AM14" i="26"/>
  <c r="Z14" i="26"/>
  <c r="D13" i="29"/>
  <c r="E13" i="29"/>
  <c r="AK20" i="26"/>
  <c r="X20" i="26"/>
  <c r="AN20" i="26"/>
  <c r="AA20" i="26"/>
  <c r="T20" i="26"/>
  <c r="AG20" i="26"/>
  <c r="AH56" i="26"/>
  <c r="U56" i="26"/>
  <c r="AJ56" i="26"/>
  <c r="W56" i="26"/>
  <c r="AP56" i="26"/>
  <c r="AC56" i="26"/>
  <c r="AN56" i="26"/>
  <c r="AA56" i="26"/>
  <c r="AB56" i="26"/>
  <c r="AO56" i="26"/>
  <c r="AC32" i="26"/>
  <c r="AP32" i="26"/>
  <c r="AA50" i="26"/>
  <c r="AN50" i="26"/>
  <c r="U50" i="26"/>
  <c r="AH50" i="26"/>
  <c r="AI50" i="26"/>
  <c r="V50" i="26"/>
  <c r="AD43" i="26"/>
  <c r="AQ43" i="26"/>
  <c r="AJ43" i="26"/>
  <c r="W43" i="26"/>
  <c r="V43" i="26"/>
  <c r="AI43" i="26"/>
  <c r="AH43" i="26"/>
  <c r="U43" i="26"/>
  <c r="E13" i="24"/>
  <c r="E12" i="24"/>
  <c r="E50" i="24"/>
  <c r="D61" i="29"/>
  <c r="E61" i="29"/>
  <c r="T13" i="26"/>
  <c r="AG13" i="26"/>
  <c r="AC13" i="26"/>
  <c r="AP13" i="26"/>
  <c r="AA13" i="26"/>
  <c r="AN13" i="26"/>
  <c r="D12" i="29"/>
  <c r="E12" i="29"/>
  <c r="AO19" i="26"/>
  <c r="AB19" i="26"/>
  <c r="U19" i="26"/>
  <c r="AH19" i="26"/>
  <c r="V19" i="26"/>
  <c r="AI19" i="26"/>
  <c r="W19" i="26"/>
  <c r="AJ19" i="26"/>
  <c r="E32" i="24"/>
  <c r="AA14" i="26"/>
  <c r="AN14" i="26"/>
  <c r="W14" i="26"/>
  <c r="AJ14" i="26"/>
  <c r="AL14" i="26"/>
  <c r="Y14" i="26"/>
  <c r="W20" i="26"/>
  <c r="AJ20" i="26"/>
  <c r="AM20" i="26"/>
  <c r="Z20" i="26"/>
  <c r="U20" i="26"/>
  <c r="AH20" i="26"/>
  <c r="Y56" i="26"/>
  <c r="AL56" i="26"/>
  <c r="AG56" i="26"/>
  <c r="T56" i="26"/>
  <c r="E33" i="29"/>
  <c r="D33" i="29"/>
  <c r="U32" i="26"/>
  <c r="AH32" i="26"/>
  <c r="AN32" i="26"/>
  <c r="AA32" i="26"/>
  <c r="V32" i="26"/>
  <c r="AI32" i="26"/>
  <c r="Y32" i="26"/>
  <c r="AL32" i="26"/>
  <c r="E43" i="29"/>
  <c r="D43" i="29"/>
  <c r="AJ50" i="26"/>
  <c r="W50" i="26"/>
  <c r="AL50" i="26"/>
  <c r="Y50" i="26"/>
  <c r="AP50" i="26"/>
  <c r="AC50" i="26"/>
  <c r="E6" i="29"/>
  <c r="Y11" i="26"/>
  <c r="AL11" i="26"/>
  <c r="E28" i="24"/>
  <c r="X43" i="26"/>
  <c r="AK43" i="26"/>
  <c r="T43" i="26"/>
  <c r="AG43" i="26"/>
  <c r="AB13" i="26"/>
  <c r="AO13" i="26"/>
  <c r="AM13" i="26"/>
  <c r="Z13" i="26"/>
  <c r="Y19" i="26"/>
  <c r="AL19" i="26"/>
  <c r="AQ19" i="26"/>
  <c r="AD19" i="26"/>
  <c r="E19" i="24"/>
  <c r="X8" i="26"/>
  <c r="AK8" i="26"/>
  <c r="S8" i="26"/>
  <c r="AF8" i="26"/>
  <c r="T8" i="26"/>
  <c r="AG8" i="26"/>
  <c r="AQ14" i="26"/>
  <c r="AD14" i="26"/>
  <c r="AP14" i="26"/>
  <c r="AC14" i="26"/>
  <c r="AO14" i="26"/>
  <c r="AB14" i="26"/>
  <c r="D19" i="29"/>
  <c r="E19" i="29"/>
  <c r="AO20" i="26"/>
  <c r="AB20" i="26"/>
  <c r="V20" i="26"/>
  <c r="AI20" i="26"/>
  <c r="AC20" i="26"/>
  <c r="AP20" i="26"/>
  <c r="AK56" i="26"/>
  <c r="X56" i="26"/>
  <c r="V56" i="26"/>
  <c r="AI56" i="26"/>
  <c r="AQ56" i="26"/>
  <c r="AD56" i="26"/>
  <c r="AQ32" i="26"/>
  <c r="AD32" i="26"/>
  <c r="AG32" i="26"/>
  <c r="T32" i="26"/>
  <c r="AJ32" i="26"/>
  <c r="W32" i="26"/>
  <c r="AK50" i="26"/>
  <c r="X50" i="26"/>
  <c r="Z50" i="26"/>
  <c r="AM50" i="26"/>
  <c r="AB50" i="26"/>
  <c r="AO50" i="26"/>
  <c r="X7" i="26"/>
  <c r="AK7" i="26"/>
  <c r="V7" i="26"/>
  <c r="AI7" i="26"/>
  <c r="E24" i="24"/>
  <c r="E43" i="24"/>
  <c r="AC7" i="26"/>
  <c r="AP7" i="26"/>
  <c r="E40" i="24"/>
  <c r="E30" i="24"/>
  <c r="Y5" i="26"/>
  <c r="AL5" i="26"/>
  <c r="AP27" i="26"/>
  <c r="AC27" i="26"/>
  <c r="E6" i="24"/>
  <c r="AM29" i="26"/>
  <c r="Z29" i="26"/>
  <c r="AH29" i="26"/>
  <c r="U29" i="26"/>
  <c r="E56" i="24"/>
  <c r="Y48" i="26"/>
  <c r="AL48" i="26"/>
  <c r="X48" i="26"/>
  <c r="AK48" i="26"/>
  <c r="T48" i="26"/>
  <c r="AG48" i="26"/>
  <c r="AM42" i="26"/>
  <c r="Z42" i="26"/>
  <c r="X12" i="26"/>
  <c r="AK12" i="26"/>
  <c r="AI12" i="26"/>
  <c r="V12" i="26"/>
  <c r="W12" i="26"/>
  <c r="AJ12" i="26"/>
  <c r="AB45" i="26"/>
  <c r="AO45" i="26"/>
  <c r="V49" i="26"/>
  <c r="AI49" i="26"/>
  <c r="AB49" i="26"/>
  <c r="AO49" i="26"/>
  <c r="AJ49" i="26"/>
  <c r="W49" i="26"/>
  <c r="AD7" i="26"/>
  <c r="AQ7" i="26"/>
  <c r="AN57" i="26"/>
  <c r="AA57" i="26"/>
  <c r="AQ57" i="26"/>
  <c r="AD57" i="26"/>
  <c r="AH57" i="26"/>
  <c r="U57" i="26"/>
  <c r="AM38" i="26"/>
  <c r="Z38" i="26"/>
  <c r="Y38" i="26"/>
  <c r="AL38" i="26"/>
  <c r="AB38" i="26"/>
  <c r="AO38" i="26"/>
  <c r="U53" i="26"/>
  <c r="AH53" i="26"/>
  <c r="Y53" i="26"/>
  <c r="AL53" i="26"/>
  <c r="AO44" i="26"/>
  <c r="AB44" i="26"/>
  <c r="AL44" i="26"/>
  <c r="Y44" i="26"/>
  <c r="AK44" i="26"/>
  <c r="X44" i="26"/>
  <c r="AM18" i="26"/>
  <c r="Z18" i="26"/>
  <c r="AD18" i="26"/>
  <c r="AQ18" i="26"/>
  <c r="AP18" i="26"/>
  <c r="AC18" i="26"/>
  <c r="E14" i="24"/>
  <c r="AN23" i="26"/>
  <c r="AA23" i="26"/>
  <c r="V11" i="26"/>
  <c r="AI11" i="26"/>
  <c r="E6" i="25"/>
  <c r="AB15" i="26"/>
  <c r="AO15" i="26"/>
  <c r="AQ15" i="26"/>
  <c r="AD15" i="26"/>
  <c r="V31" i="26"/>
  <c r="AI31" i="26"/>
  <c r="W31" i="26"/>
  <c r="AJ31" i="26"/>
  <c r="AA31" i="26"/>
  <c r="AN31" i="26"/>
  <c r="AM35" i="26"/>
  <c r="Z35" i="26"/>
  <c r="V35" i="26"/>
  <c r="AI35" i="26"/>
  <c r="X37" i="26"/>
  <c r="AK37" i="26"/>
  <c r="AJ37" i="26"/>
  <c r="W37" i="26"/>
  <c r="E42" i="29"/>
  <c r="D42" i="29"/>
  <c r="AG27" i="26"/>
  <c r="T27" i="26"/>
  <c r="Y27" i="26"/>
  <c r="AL27" i="26"/>
  <c r="AJ27" i="26"/>
  <c r="W27" i="26"/>
  <c r="H14" i="21"/>
  <c r="H19" i="21"/>
  <c r="H18" i="21"/>
  <c r="H44" i="21"/>
  <c r="H55" i="21"/>
  <c r="H34" i="21"/>
  <c r="H41" i="21"/>
  <c r="H37" i="21"/>
  <c r="H23" i="21"/>
  <c r="H29" i="21"/>
  <c r="H40" i="21"/>
  <c r="H54" i="21"/>
  <c r="H43" i="21"/>
  <c r="H27" i="21"/>
  <c r="H9" i="21"/>
  <c r="H32" i="21"/>
  <c r="H26" i="21"/>
  <c r="H62" i="21"/>
  <c r="H42" i="21"/>
  <c r="H64" i="21"/>
  <c r="H21" i="21"/>
  <c r="H20" i="21"/>
  <c r="H22" i="21"/>
  <c r="H39" i="21"/>
  <c r="H63" i="21"/>
  <c r="H57" i="21"/>
  <c r="H52" i="21"/>
  <c r="H12" i="21"/>
  <c r="H47" i="21"/>
  <c r="H31" i="21"/>
  <c r="H61" i="21"/>
  <c r="H46" i="21"/>
  <c r="H58" i="21"/>
  <c r="H25" i="21"/>
  <c r="H49" i="21"/>
  <c r="H35" i="21"/>
  <c r="H50" i="21"/>
  <c r="H45" i="21"/>
  <c r="H59" i="21"/>
  <c r="H53" i="21"/>
  <c r="H36" i="21"/>
  <c r="H65" i="21"/>
  <c r="H28" i="21"/>
  <c r="H24" i="21"/>
  <c r="H7" i="21"/>
  <c r="H38" i="21"/>
  <c r="H56" i="21"/>
  <c r="H33" i="21"/>
  <c r="H8" i="21"/>
  <c r="H60" i="21"/>
  <c r="H17" i="21"/>
  <c r="H30" i="21"/>
  <c r="H16" i="21"/>
  <c r="H15" i="21"/>
  <c r="H6" i="21"/>
  <c r="H48" i="21"/>
  <c r="H13" i="21"/>
  <c r="H11" i="21"/>
  <c r="H51" i="21"/>
  <c r="X29" i="26"/>
  <c r="AK29" i="26"/>
  <c r="AD48" i="26"/>
  <c r="AQ48" i="26"/>
  <c r="AA48" i="26"/>
  <c r="AN48" i="26"/>
  <c r="W48" i="26"/>
  <c r="AJ48" i="26"/>
  <c r="U48" i="26"/>
  <c r="AH48" i="26"/>
  <c r="AG42" i="26"/>
  <c r="T42" i="26"/>
  <c r="AL42" i="26"/>
  <c r="Y42" i="26"/>
  <c r="AQ42" i="26"/>
  <c r="AD42" i="26"/>
  <c r="U42" i="26"/>
  <c r="AH42" i="26"/>
  <c r="D38" i="29"/>
  <c r="E38" i="29"/>
  <c r="Z12" i="26"/>
  <c r="AM12" i="26"/>
  <c r="AN12" i="26"/>
  <c r="AA12" i="26"/>
  <c r="AC12" i="26"/>
  <c r="AP12" i="26"/>
  <c r="AG45" i="26"/>
  <c r="T45" i="26"/>
  <c r="AQ45" i="26"/>
  <c r="AD45" i="26"/>
  <c r="AA45" i="26"/>
  <c r="AN45" i="26"/>
  <c r="Y45" i="26"/>
  <c r="AL45" i="26"/>
  <c r="D27" i="29"/>
  <c r="E27" i="29"/>
  <c r="Y49" i="26"/>
  <c r="AL49" i="26"/>
  <c r="AM49" i="26"/>
  <c r="Z49" i="26"/>
  <c r="D20" i="29"/>
  <c r="E20" i="29"/>
  <c r="S7" i="26"/>
  <c r="AF7" i="26"/>
  <c r="T7" i="26"/>
  <c r="AG7" i="26"/>
  <c r="AC57" i="26"/>
  <c r="AP57" i="26"/>
  <c r="T57" i="26"/>
  <c r="AG57" i="26"/>
  <c r="V57" i="26"/>
  <c r="AI57" i="26"/>
  <c r="AI38" i="26"/>
  <c r="V38" i="26"/>
  <c r="AN38" i="26"/>
  <c r="AA38" i="26"/>
  <c r="AH38" i="26"/>
  <c r="U38" i="26"/>
  <c r="E37" i="24"/>
  <c r="AK53" i="26"/>
  <c r="X53" i="26"/>
  <c r="AJ53" i="26"/>
  <c r="W53" i="26"/>
  <c r="AA53" i="26"/>
  <c r="AN53" i="26"/>
  <c r="V53" i="26"/>
  <c r="AI53" i="26"/>
  <c r="U44" i="26"/>
  <c r="AH44" i="26"/>
  <c r="AG44" i="26"/>
  <c r="T44" i="26"/>
  <c r="AC44" i="26"/>
  <c r="AP44" i="26"/>
  <c r="AB18" i="26"/>
  <c r="AO18" i="26"/>
  <c r="V18" i="26"/>
  <c r="AI18" i="26"/>
  <c r="AG18" i="26"/>
  <c r="T18" i="26"/>
  <c r="D9" i="29"/>
  <c r="E9" i="29"/>
  <c r="E34" i="24"/>
  <c r="E47" i="24"/>
  <c r="E18" i="29"/>
  <c r="D18" i="29"/>
  <c r="U23" i="26"/>
  <c r="AH23" i="26"/>
  <c r="AG23" i="26"/>
  <c r="T23" i="26"/>
  <c r="AI23" i="26"/>
  <c r="V23" i="26"/>
  <c r="T11" i="26"/>
  <c r="AG11" i="26"/>
  <c r="U11" i="26"/>
  <c r="AH11" i="26"/>
  <c r="W11" i="26"/>
  <c r="AJ11" i="26"/>
  <c r="AH15" i="26"/>
  <c r="U15" i="26"/>
  <c r="AC15" i="26"/>
  <c r="AP15" i="26"/>
  <c r="T15" i="26"/>
  <c r="AG15" i="26"/>
  <c r="E21" i="24"/>
  <c r="AG31" i="26"/>
  <c r="T31" i="26"/>
  <c r="Z31" i="26"/>
  <c r="AM31" i="26"/>
  <c r="AC31" i="26"/>
  <c r="AP31" i="26"/>
  <c r="U35" i="26"/>
  <c r="AH35" i="26"/>
  <c r="AG35" i="26"/>
  <c r="T35" i="26"/>
  <c r="AJ35" i="26"/>
  <c r="W35" i="26"/>
  <c r="AQ35" i="26"/>
  <c r="AD35" i="26"/>
  <c r="AB37" i="26"/>
  <c r="AO37" i="26"/>
  <c r="Y37" i="26"/>
  <c r="AL37" i="26"/>
  <c r="U37" i="26"/>
  <c r="AH37" i="26"/>
  <c r="V27" i="26"/>
  <c r="AI27" i="26"/>
  <c r="AD5" i="26"/>
  <c r="AQ5" i="26"/>
  <c r="Z27" i="26"/>
  <c r="AM27" i="26"/>
  <c r="AA27" i="26"/>
  <c r="AN27" i="26"/>
  <c r="AD27" i="26"/>
  <c r="AQ27" i="26"/>
  <c r="E48" i="24"/>
  <c r="E53" i="24"/>
  <c r="AD29" i="26"/>
  <c r="AQ29" i="26"/>
  <c r="AO29" i="26"/>
  <c r="AB29" i="26"/>
  <c r="AG29" i="26"/>
  <c r="T29" i="26"/>
  <c r="AI48" i="26"/>
  <c r="V48" i="26"/>
  <c r="AP48" i="26"/>
  <c r="AC48" i="26"/>
  <c r="AB48" i="26"/>
  <c r="AO48" i="26"/>
  <c r="X42" i="26"/>
  <c r="AK42" i="26"/>
  <c r="W42" i="26"/>
  <c r="AJ42" i="26"/>
  <c r="AN42" i="26"/>
  <c r="AA42" i="26"/>
  <c r="Y12" i="26"/>
  <c r="AL12" i="26"/>
  <c r="AH12" i="26"/>
  <c r="U12" i="26"/>
  <c r="AD12" i="26"/>
  <c r="AQ12" i="26"/>
  <c r="V45" i="26"/>
  <c r="AI45" i="26"/>
  <c r="AH45" i="26"/>
  <c r="U45" i="26"/>
  <c r="W45" i="26"/>
  <c r="AJ45" i="26"/>
  <c r="T49" i="26"/>
  <c r="AG49" i="26"/>
  <c r="AD49" i="26"/>
  <c r="AQ49" i="26"/>
  <c r="U49" i="26"/>
  <c r="AH49" i="26"/>
  <c r="W7" i="26"/>
  <c r="AJ7" i="26"/>
  <c r="Z7" i="26"/>
  <c r="AM7" i="26"/>
  <c r="E15" i="29"/>
  <c r="D15" i="29"/>
  <c r="AJ57" i="26"/>
  <c r="W57" i="26"/>
  <c r="Y57" i="26"/>
  <c r="AL57" i="26"/>
  <c r="AK57" i="26"/>
  <c r="X57" i="26"/>
  <c r="T38" i="26"/>
  <c r="AG38" i="26"/>
  <c r="W38" i="26"/>
  <c r="AJ38" i="26"/>
  <c r="AC38" i="26"/>
  <c r="AP38" i="26"/>
  <c r="AK38" i="26"/>
  <c r="X38" i="26"/>
  <c r="AB53" i="26"/>
  <c r="AO53" i="26"/>
  <c r="AG53" i="26"/>
  <c r="T53" i="26"/>
  <c r="AM53" i="26"/>
  <c r="Z53" i="26"/>
  <c r="AN44" i="26"/>
  <c r="AA44" i="26"/>
  <c r="Z44" i="26"/>
  <c r="AM44" i="26"/>
  <c r="AI44" i="26"/>
  <c r="V44" i="26"/>
  <c r="E64" i="29"/>
  <c r="D64" i="29"/>
  <c r="W18" i="26"/>
  <c r="AJ18" i="26"/>
  <c r="U18" i="26"/>
  <c r="AH18" i="26"/>
  <c r="E52" i="24"/>
  <c r="AB23" i="26"/>
  <c r="AO23" i="26"/>
  <c r="AD23" i="26"/>
  <c r="AQ23" i="26"/>
  <c r="Y23" i="26"/>
  <c r="AL23" i="26"/>
  <c r="AA11" i="26"/>
  <c r="AN11" i="26"/>
  <c r="Z11" i="26"/>
  <c r="AM11" i="26"/>
  <c r="D7" i="29"/>
  <c r="E7" i="29"/>
  <c r="Y15" i="26"/>
  <c r="AL15" i="26"/>
  <c r="Z15" i="26"/>
  <c r="AM15" i="26"/>
  <c r="AA15" i="26"/>
  <c r="AN15" i="26"/>
  <c r="AB31" i="26"/>
  <c r="AO31" i="26"/>
  <c r="X31" i="26"/>
  <c r="AK31" i="26"/>
  <c r="Y31" i="26"/>
  <c r="AL31" i="26"/>
  <c r="AH31" i="26"/>
  <c r="U31" i="26"/>
  <c r="AN35" i="26"/>
  <c r="AA35" i="26"/>
  <c r="AP35" i="26"/>
  <c r="AC35" i="26"/>
  <c r="AO35" i="26"/>
  <c r="AB35" i="26"/>
  <c r="AN37" i="26"/>
  <c r="AA37" i="26"/>
  <c r="V37" i="26"/>
  <c r="AI37" i="26"/>
  <c r="Z37" i="26"/>
  <c r="AM37" i="26"/>
  <c r="AC37" i="26"/>
  <c r="AP37" i="26"/>
  <c r="E42" i="24"/>
  <c r="E58" i="24"/>
  <c r="E45" i="29"/>
  <c r="D45" i="29"/>
  <c r="X27" i="26"/>
  <c r="AK27" i="26"/>
  <c r="AB27" i="26"/>
  <c r="AO27" i="26"/>
  <c r="AH27" i="26"/>
  <c r="U27" i="26"/>
  <c r="V29" i="26"/>
  <c r="AI29" i="26"/>
  <c r="AL29" i="26"/>
  <c r="Y29" i="26"/>
  <c r="AP29" i="26"/>
  <c r="AC29" i="26"/>
  <c r="AN29" i="26"/>
  <c r="AA29" i="26"/>
  <c r="W29" i="26"/>
  <c r="AJ29" i="26"/>
  <c r="D31" i="29"/>
  <c r="E31" i="29"/>
  <c r="AM48" i="26"/>
  <c r="Z48" i="26"/>
  <c r="AP42" i="26"/>
  <c r="AC42" i="26"/>
  <c r="V42" i="26"/>
  <c r="AI42" i="26"/>
  <c r="AO42" i="26"/>
  <c r="AB42" i="26"/>
  <c r="AG12" i="26"/>
  <c r="T12" i="26"/>
  <c r="AB12" i="26"/>
  <c r="AO12" i="26"/>
  <c r="AM45" i="26"/>
  <c r="Z45" i="26"/>
  <c r="AC45" i="26"/>
  <c r="AP45" i="26"/>
  <c r="AK45" i="26"/>
  <c r="X45" i="26"/>
  <c r="D17" i="29"/>
  <c r="E17" i="29"/>
  <c r="AP49" i="26"/>
  <c r="AC49" i="26"/>
  <c r="AN49" i="26"/>
  <c r="AA49" i="26"/>
  <c r="AK49" i="26"/>
  <c r="X49" i="26"/>
  <c r="E17" i="24"/>
  <c r="H10" i="21"/>
  <c r="AB7" i="26"/>
  <c r="AO7" i="26"/>
  <c r="AA7" i="26"/>
  <c r="AN7" i="26"/>
  <c r="Z57" i="26"/>
  <c r="AM57" i="26"/>
  <c r="AO57" i="26"/>
  <c r="AB57" i="26"/>
  <c r="D35" i="29"/>
  <c r="E35" i="29"/>
  <c r="AQ38" i="26"/>
  <c r="AD38" i="26"/>
  <c r="AQ53" i="26"/>
  <c r="AD53" i="26"/>
  <c r="AP53" i="26"/>
  <c r="AC53" i="26"/>
  <c r="AJ44" i="26"/>
  <c r="W44" i="26"/>
  <c r="AQ44" i="26"/>
  <c r="AD44" i="26"/>
  <c r="E44" i="24"/>
  <c r="D49" i="29"/>
  <c r="E49" i="29"/>
  <c r="X18" i="26"/>
  <c r="AK18" i="26"/>
  <c r="Y18" i="26"/>
  <c r="AL18" i="26"/>
  <c r="AA18" i="26"/>
  <c r="AN18" i="26"/>
  <c r="D25" i="29"/>
  <c r="E25" i="29"/>
  <c r="W23" i="26"/>
  <c r="AJ23" i="26"/>
  <c r="Z23" i="26"/>
  <c r="AM23" i="26"/>
  <c r="AP23" i="26"/>
  <c r="AC23" i="26"/>
  <c r="AK23" i="26"/>
  <c r="X23" i="26"/>
  <c r="AD11" i="26"/>
  <c r="AQ11" i="26"/>
  <c r="AK15" i="26"/>
  <c r="X15" i="26"/>
  <c r="AI15" i="26"/>
  <c r="V15" i="26"/>
  <c r="AJ15" i="26"/>
  <c r="W15" i="26"/>
  <c r="AD31" i="26"/>
  <c r="AQ31" i="26"/>
  <c r="X35" i="26"/>
  <c r="AK35" i="26"/>
  <c r="AL35" i="26"/>
  <c r="Y35" i="26"/>
  <c r="T37" i="26"/>
  <c r="AG37" i="26"/>
  <c r="AD37" i="26"/>
  <c r="AQ37" i="26"/>
  <c r="D53" i="29"/>
  <c r="E53" i="29"/>
  <c r="U58" i="26"/>
  <c r="AH58" i="26"/>
  <c r="AP58" i="26"/>
  <c r="AC58" i="26"/>
  <c r="AB58" i="26"/>
  <c r="AO58" i="26"/>
  <c r="AQ58" i="26"/>
  <c r="AD58" i="26"/>
  <c r="AG58" i="26"/>
  <c r="T58" i="26"/>
  <c r="X5" i="26"/>
  <c r="AK5" i="26"/>
  <c r="T5" i="26"/>
  <c r="AG5" i="26"/>
  <c r="S5" i="26"/>
  <c r="AF5" i="26"/>
  <c r="E57" i="24"/>
  <c r="X58" i="26"/>
  <c r="AK58" i="26"/>
  <c r="AM58" i="26"/>
  <c r="Z58" i="26"/>
  <c r="AI58" i="26"/>
  <c r="V58" i="26"/>
  <c r="AA5" i="26"/>
  <c r="AN5" i="26"/>
  <c r="E4" i="24"/>
  <c r="E4" i="25"/>
  <c r="W58" i="26"/>
  <c r="AJ58" i="26"/>
  <c r="AN58" i="26"/>
  <c r="AA58" i="26"/>
  <c r="Y58" i="26"/>
  <c r="AL58" i="26"/>
  <c r="AC5" i="26"/>
  <c r="AP5" i="26"/>
  <c r="D58" i="29"/>
  <c r="E58" i="29"/>
  <c r="V5" i="26"/>
  <c r="AI5" i="26"/>
  <c r="U5" i="26"/>
  <c r="AH5" i="26"/>
  <c r="Z5" i="26"/>
  <c r="AM5" i="26"/>
  <c r="E10" i="29"/>
  <c r="AR9" i="26"/>
  <c r="E9" i="26"/>
  <c r="E8" i="29"/>
  <c r="U10" i="21"/>
  <c r="D10" i="24"/>
  <c r="D4" i="24"/>
  <c r="D8" i="24"/>
  <c r="D5" i="24"/>
  <c r="D9" i="24"/>
  <c r="D6" i="24"/>
  <c r="D7" i="24"/>
  <c r="AR8" i="26"/>
  <c r="E8" i="26"/>
  <c r="AR11" i="26"/>
  <c r="E11" i="26"/>
  <c r="U12" i="21"/>
  <c r="U6" i="21"/>
  <c r="U9" i="21"/>
  <c r="AR7" i="26"/>
  <c r="E7" i="26"/>
  <c r="U11" i="21"/>
  <c r="U8" i="21"/>
  <c r="U7" i="21"/>
  <c r="D9" i="25"/>
  <c r="D7" i="25"/>
  <c r="D10" i="25"/>
  <c r="D8" i="25"/>
  <c r="D4" i="25"/>
  <c r="D6" i="25"/>
  <c r="D5" i="25"/>
  <c r="AR5" i="26"/>
  <c r="E5" i="26"/>
  <c r="R10" i="24"/>
  <c r="R7" i="24"/>
  <c r="R4" i="24"/>
  <c r="R8" i="24"/>
  <c r="R9" i="24"/>
  <c r="R5" i="24"/>
  <c r="R6" i="24"/>
  <c r="R6" i="25"/>
  <c r="R4" i="25"/>
  <c r="R5" i="25"/>
  <c r="D9" i="26"/>
  <c r="D8" i="26"/>
  <c r="D11" i="26"/>
  <c r="D10" i="26"/>
  <c r="D7" i="26"/>
  <c r="D6" i="26"/>
  <c r="D5" i="26"/>
  <c r="R8" i="25"/>
  <c r="R10" i="25"/>
  <c r="R7" i="25"/>
  <c r="R9" i="25"/>
  <c r="R5" i="26"/>
  <c r="R6" i="26"/>
  <c r="R7" i="26"/>
  <c r="R10" i="26"/>
  <c r="R11" i="26"/>
  <c r="R8" i="26"/>
  <c r="R9" i="26"/>
</calcChain>
</file>

<file path=xl/sharedStrings.xml><?xml version="1.0" encoding="utf-8"?>
<sst xmlns="http://schemas.openxmlformats.org/spreadsheetml/2006/main" count="5536" uniqueCount="169">
  <si>
    <t>Man-on-Man (MOM)</t>
  </si>
  <si>
    <t>Scoring Spreadsheet</t>
  </si>
  <si>
    <t>www.TailwindGliders.com</t>
  </si>
  <si>
    <t>What it does</t>
  </si>
  <si>
    <t>All the cells are protected except what is highlighted in bright Yellow, which are entry cells.</t>
  </si>
  <si>
    <t xml:space="preserve">There are no macros, VBA code etc... Thus security settings are not an issue.  </t>
  </si>
  <si>
    <t>The CD has the option to drop a round at the end of the contest if he/she wishes to do so.</t>
  </si>
  <si>
    <t>How to Use the Spreadsheet</t>
  </si>
  <si>
    <t>A new copy of the spreadsheet is recommended for each contest.</t>
  </si>
  <si>
    <t xml:space="preserve">Data is entered in the Yellow cells only. </t>
  </si>
  <si>
    <t>Flight Groups Tab</t>
  </si>
  <si>
    <t>Round Tabs</t>
  </si>
  <si>
    <t>Enter the "Target Time" for the Round.  This is required for proper scoring.</t>
  </si>
  <si>
    <t>Final Scores Tab</t>
  </si>
  <si>
    <t>Pilot's Meeting</t>
  </si>
  <si>
    <t>Are there any Frequency Conflicts?</t>
  </si>
  <si>
    <t>Is everyone signed up?</t>
  </si>
  <si>
    <t xml:space="preserve">Review the rules for the flight task (# of Rounds and Flight Groups) and landing option </t>
  </si>
  <si>
    <t>Review the method used to normalize scores</t>
  </si>
  <si>
    <t>Clearly define any out-of-bounds areas</t>
  </si>
  <si>
    <t>Clearly define Launch and Landing direction</t>
  </si>
  <si>
    <t>Review any exceptions to the rules from the AMA Soaring Document</t>
  </si>
  <si>
    <t>Please direct any questions to Curtis Suter at</t>
  </si>
  <si>
    <t>sales@TailwindGliders.com</t>
  </si>
  <si>
    <t>Pilots and Groups</t>
  </si>
  <si>
    <t>Flight Groups</t>
  </si>
  <si>
    <t>#</t>
  </si>
  <si>
    <t>Pilot</t>
  </si>
  <si>
    <t>Model</t>
  </si>
  <si>
    <t>AMA Number</t>
  </si>
  <si>
    <t>A</t>
  </si>
  <si>
    <t>B</t>
  </si>
  <si>
    <t>C</t>
  </si>
  <si>
    <t>D</t>
  </si>
  <si>
    <t>Round 1</t>
  </si>
  <si>
    <t>Target Time</t>
  </si>
  <si>
    <t>minutes</t>
  </si>
  <si>
    <t>Score</t>
  </si>
  <si>
    <t>FLT Group</t>
  </si>
  <si>
    <t>Min</t>
  </si>
  <si>
    <t>Sec</t>
  </si>
  <si>
    <t>Landing</t>
  </si>
  <si>
    <t>Normalized Score</t>
  </si>
  <si>
    <t>Pilot Rank</t>
  </si>
  <si>
    <t>Round 2</t>
  </si>
  <si>
    <t>Round 3</t>
  </si>
  <si>
    <t>Round 4</t>
  </si>
  <si>
    <t>Round 5</t>
  </si>
  <si>
    <t>Round 6</t>
  </si>
  <si>
    <t>Round 7</t>
  </si>
  <si>
    <t>Round 8</t>
  </si>
  <si>
    <t>Place</t>
  </si>
  <si>
    <t>Name</t>
  </si>
  <si>
    <t>Final Scores</t>
  </si>
  <si>
    <t>Rounds</t>
  </si>
  <si>
    <t>Model Name</t>
  </si>
  <si>
    <t>Lowest Score Dropped</t>
  </si>
  <si>
    <t>Total Score</t>
  </si>
  <si>
    <t>Round</t>
  </si>
  <si>
    <t>Flt</t>
  </si>
  <si>
    <t>Target</t>
  </si>
  <si>
    <t>Time</t>
  </si>
  <si>
    <t>Land</t>
  </si>
  <si>
    <t>Timer</t>
  </si>
  <si>
    <t>Group</t>
  </si>
  <si>
    <t>Points</t>
  </si>
  <si>
    <t>(init)</t>
  </si>
  <si>
    <t>Round 9</t>
  </si>
  <si>
    <t>Round 10</t>
  </si>
  <si>
    <t>Round 11</t>
  </si>
  <si>
    <t>Round 12</t>
  </si>
  <si>
    <t>E</t>
  </si>
  <si>
    <t>Five Groups (A,B,C,D and E</t>
  </si>
  <si>
    <t>Four Groups (A,B,C and D)</t>
  </si>
  <si>
    <t>Three Groups (A, B and C)</t>
  </si>
  <si>
    <t>Two Groups (A and B)</t>
  </si>
  <si>
    <t>Pilot Rank Column J</t>
  </si>
  <si>
    <t>Score (Seconds) Column H</t>
  </si>
  <si>
    <t>All Rounds Score (ranked)</t>
  </si>
  <si>
    <t>Normalized Score (Group A)</t>
  </si>
  <si>
    <t>The spreadsheet allows for a maximum of 60 pilots, five flight groups and 12 rounds.</t>
  </si>
  <si>
    <t>On the "Flight Groups" tab enter the Number of Flight Groups and a Flight Group Matrix will automatically be established.</t>
  </si>
  <si>
    <t>The Pilot's Rank for this round will automatically be sorted and applied to the "Rounds Scores" and "Final Scores" tab.</t>
  </si>
  <si>
    <r>
      <rPr>
        <b/>
        <i/>
        <sz val="11"/>
        <color indexed="12"/>
        <rFont val="Tahoma"/>
        <family val="2"/>
      </rPr>
      <t>Note:</t>
    </r>
    <r>
      <rPr>
        <b/>
        <i/>
        <sz val="11"/>
        <color indexed="8"/>
        <rFont val="Tahoma"/>
        <family val="2"/>
      </rPr>
      <t xml:space="preserve"> </t>
    </r>
    <r>
      <rPr>
        <sz val="11"/>
        <color indexed="8"/>
        <rFont val="Tahoma"/>
        <family val="2"/>
      </rPr>
      <t xml:space="preserve"> If the Contest Director (CD) wishes to change a Pilot's flight groups he/she may do so by unprotecting the spreadsheet; it is not password protected.</t>
    </r>
  </si>
  <si>
    <t>Maximum of Five</t>
  </si>
  <si>
    <t>Actual Rank</t>
  </si>
  <si>
    <t>HIDE</t>
  </si>
  <si>
    <t># In Group</t>
  </si>
  <si>
    <t>This Rounds Player                            Ranking and Score</t>
  </si>
  <si>
    <t>The spreadsheet was designed with Microsoft Excel ver 2010.  It should be compatible with any version of MS Excel, Open Office etc…</t>
  </si>
  <si>
    <r>
      <rPr>
        <b/>
        <i/>
        <sz val="11"/>
        <color indexed="8"/>
        <rFont val="Tahoma"/>
        <family val="2"/>
      </rPr>
      <t>Limitations:</t>
    </r>
    <r>
      <rPr>
        <b/>
        <sz val="11"/>
        <color indexed="8"/>
        <rFont val="Tahoma"/>
        <family val="2"/>
      </rPr>
      <t xml:space="preserve"> </t>
    </r>
    <r>
      <rPr>
        <sz val="11"/>
        <color indexed="8"/>
        <rFont val="Tahoma"/>
        <family val="2"/>
      </rPr>
      <t xml:space="preserve"> There are no adding or deleting pilots once the contest has begun!</t>
    </r>
  </si>
  <si>
    <t>This shows the scores for all the rounds completed and the pilot's ranking.  If the CD wishes to drop the Pilot's lowest round score at the end of the contest press the Yellow box.</t>
  </si>
  <si>
    <t>When the number of Flight Groups have been entered on the "Flight Groups" tab the Score cards may be printed, even if the Pilot’s have not been entered.  This allows for a contest to be held without pre-registration or the need for a printer at the field.</t>
  </si>
  <si>
    <t>Once all the pilots have been entered write the name on the score card that matches the corresponding pilot number.  The flight groups for each round will be on their score cards.  This helps prevent a pilot from missing his/her round.</t>
  </si>
  <si>
    <t>Score Cards Tabs</t>
  </si>
  <si>
    <t>Contest</t>
  </si>
  <si>
    <t>Last Name</t>
  </si>
  <si>
    <t>First Name</t>
  </si>
  <si>
    <t>Total</t>
  </si>
  <si>
    <r>
      <t xml:space="preserve">Pilot                        </t>
    </r>
    <r>
      <rPr>
        <sz val="11"/>
        <color indexed="8"/>
        <rFont val="Tahoma"/>
        <family val="2"/>
      </rPr>
      <t xml:space="preserve">   (First then Last)</t>
    </r>
  </si>
  <si>
    <t>Enter the Pilots (First and Last Name Only), AMA or MAAC Number and Model names</t>
  </si>
  <si>
    <t xml:space="preserve">LSF </t>
  </si>
  <si>
    <t>Yes or No</t>
  </si>
  <si>
    <t>No</t>
  </si>
  <si>
    <t>Once the round is complete verify the scores then type "Yes" without the quotes and no spaces to confirm this and the scores will be posted.</t>
  </si>
  <si>
    <t>Drop Lowest Score</t>
  </si>
  <si>
    <t>Altitude</t>
  </si>
  <si>
    <t>Height Penalty</t>
  </si>
  <si>
    <t xml:space="preserve">Score </t>
  </si>
  <si>
    <t>LSF Points</t>
  </si>
  <si>
    <t>This qualifies as a LSF eSAP contest and will calculate the pilots score.</t>
  </si>
  <si>
    <t>The F5J launch altitude penatly is a reduction of 1/2 point per meter up to 200m and then 3 points per meter above 200m.</t>
  </si>
  <si>
    <t>The "Number in Group" column (Green cells) add up the cells in the "Minutes" column that are filled or blank, but does not count "Zeros".  If a pilot is scratching this round enter zeros for their score and they will not be added to the "Number in Group".  This ensures an accurate count when calling up this Round which makes it easy to determine how many pilots should be on the flight line for each Group.</t>
  </si>
  <si>
    <t>Scoring</t>
  </si>
  <si>
    <t>Landings</t>
  </si>
  <si>
    <t>Launch Heights</t>
  </si>
  <si>
    <t>Flight Times</t>
  </si>
  <si>
    <t>Round Scores, Times, Launch Heights and Landings Tab</t>
  </si>
  <si>
    <t>A quick and easy way to review an individual pilots results</t>
  </si>
  <si>
    <t xml:space="preserve">                     Rounds</t>
  </si>
  <si>
    <t>Rank</t>
  </si>
  <si>
    <t>Total Time off Target</t>
  </si>
  <si>
    <t>Time Seconds</t>
  </si>
  <si>
    <t>Average</t>
  </si>
  <si>
    <r>
      <t xml:space="preserve">  If a pilots Group needs changing for a particular Round this must be done on the Rounds Tab under the </t>
    </r>
    <r>
      <rPr>
        <b/>
        <sz val="11"/>
        <color indexed="8"/>
        <rFont val="Tahoma"/>
        <family val="2"/>
      </rPr>
      <t>FLT Group</t>
    </r>
    <r>
      <rPr>
        <sz val="11"/>
        <color indexed="8"/>
        <rFont val="Tahoma"/>
        <family val="2"/>
      </rPr>
      <t xml:space="preserve"> column.  </t>
    </r>
    <r>
      <rPr>
        <i/>
        <sz val="11"/>
        <color indexed="8"/>
        <rFont val="Tahoma"/>
        <family val="2"/>
      </rPr>
      <t>Note:</t>
    </r>
    <r>
      <rPr>
        <sz val="11"/>
        <color indexed="8"/>
        <rFont val="Tahoma"/>
        <family val="2"/>
      </rPr>
      <t xml:space="preserve"> The spreadsheet will need to be unprotected to do so.</t>
    </r>
  </si>
  <si>
    <t>Master Pilot List</t>
  </si>
  <si>
    <t>LSF Contest Points</t>
  </si>
  <si>
    <t xml:space="preserve">The spreadsheet normalizes flight scores for each round by Flight Group.  Flight time is one point per second up to the Target Time and one second reduction over Target Time. </t>
  </si>
  <si>
    <t>Landings and Height Penalty are added/subtracted prior to normalization.</t>
  </si>
  <si>
    <r>
      <t xml:space="preserve">This is a simple to use scoring spreadsheet for Man-on-Man (MOM) ALES modified with F5J height limited scoring.  It preassigns flight groups via a </t>
    </r>
    <r>
      <rPr>
        <u/>
        <sz val="11"/>
        <color indexed="8"/>
        <rFont val="Tahoma"/>
        <family val="2"/>
      </rPr>
      <t>fixed</t>
    </r>
    <r>
      <rPr>
        <sz val="11"/>
        <color indexed="8"/>
        <rFont val="Tahoma"/>
        <family val="2"/>
      </rPr>
      <t xml:space="preserve"> matrix so that contestants are mixed as evenly as possible in each round.  In most cases it prevents flying back to back.</t>
    </r>
  </si>
  <si>
    <t>ALES5J</t>
  </si>
  <si>
    <t>Fill in the Pilots Name, Model and AMA number.  Then when setting up your contest for the day on the Flight Groups tab use the drop down box and all the information will be prefilled.</t>
  </si>
  <si>
    <t>Carl Thuesen</t>
  </si>
  <si>
    <t>Jon Garber</t>
  </si>
  <si>
    <t>Ultima 2</t>
  </si>
  <si>
    <t>Greg Douglas</t>
  </si>
  <si>
    <t>Curtis Suter</t>
  </si>
  <si>
    <t>Dark Side of Merle</t>
  </si>
  <si>
    <t>Hal Aasen</t>
  </si>
  <si>
    <t>Joe Longmire</t>
  </si>
  <si>
    <t>Kappa</t>
  </si>
  <si>
    <t>Art Keeler</t>
  </si>
  <si>
    <t>Xplorer</t>
  </si>
  <si>
    <t>Jim Cooney</t>
  </si>
  <si>
    <t>Explorer BF</t>
  </si>
  <si>
    <t>Ford Rollo</t>
  </si>
  <si>
    <t>Wayne Venetz</t>
  </si>
  <si>
    <t>Vector</t>
  </si>
  <si>
    <t>Yes</t>
  </si>
  <si>
    <r>
      <t xml:space="preserve">&gt;75m        </t>
    </r>
    <r>
      <rPr>
        <sz val="10"/>
        <color indexed="8"/>
        <rFont val="Tahoma"/>
        <family val="2"/>
      </rPr>
      <t xml:space="preserve"> (Yes)</t>
    </r>
  </si>
  <si>
    <t>As the pilot's fly enter their flight time in minutes and seconds, their launch alititude in meters and their landing score.  If landing &gt;75m answer YES and their score will be zeroed even if flight information is entered.</t>
  </si>
  <si>
    <t>&gt;75m</t>
  </si>
  <si>
    <r>
      <t xml:space="preserve">Score </t>
    </r>
    <r>
      <rPr>
        <sz val="10"/>
        <rFont val="Tahoma"/>
        <family val="2"/>
      </rPr>
      <t xml:space="preserve"> </t>
    </r>
  </si>
  <si>
    <t xml:space="preserve">                Rounds</t>
  </si>
  <si>
    <t xml:space="preserve">            Rounds</t>
  </si>
  <si>
    <r>
      <t xml:space="preserve">Score </t>
    </r>
    <r>
      <rPr>
        <sz val="10"/>
        <color indexed="8"/>
        <rFont val="Tahoma"/>
        <family val="2"/>
      </rPr>
      <t xml:space="preserve"> </t>
    </r>
  </si>
  <si>
    <t>Bob Blumer</t>
  </si>
  <si>
    <t>Explorer</t>
  </si>
  <si>
    <t>Dick Jones</t>
  </si>
  <si>
    <t>Scott Cranston</t>
  </si>
  <si>
    <t>Scott Edwards</t>
  </si>
  <si>
    <t>Doug Presssman</t>
  </si>
  <si>
    <t>John Poulson</t>
  </si>
  <si>
    <t>Silent</t>
  </si>
  <si>
    <t>Euphoria</t>
  </si>
  <si>
    <t>Odyssey</t>
  </si>
  <si>
    <t>Volo</t>
  </si>
  <si>
    <t>Chip Baber</t>
  </si>
  <si>
    <t>Andreas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</si>
</sst>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98">
    <font>
      <sz val="11"/>
      <color indexed="8"/>
      <name val="Calibri"/>
      <family val="2"/>
    </font>
    <font>
      <sz val="11"/>
      <color theme="1"/>
      <name val="Calibri"/>
      <family val="2"/>
      <scheme val="minor"/>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22"/>
      <color indexed="12"/>
      <name val="Tahoma"/>
      <family val="2"/>
    </font>
    <font>
      <b/>
      <sz val="16"/>
      <name val="Tahoma"/>
      <family val="2"/>
    </font>
    <font>
      <u/>
      <sz val="14"/>
      <color indexed="12"/>
      <name val="Calibri"/>
      <family val="2"/>
    </font>
    <font>
      <u/>
      <sz val="11"/>
      <color indexed="12"/>
      <name val="Calibri"/>
      <family val="2"/>
    </font>
    <font>
      <sz val="16"/>
      <color indexed="10"/>
      <name val="Tahoma"/>
      <family val="2"/>
    </font>
    <font>
      <u/>
      <sz val="11"/>
      <color indexed="8"/>
      <name val="Tahoma"/>
      <family val="2"/>
    </font>
    <font>
      <b/>
      <sz val="7.5"/>
      <color indexed="8"/>
      <name val="Calibri"/>
      <family val="2"/>
    </font>
    <font>
      <b/>
      <i/>
      <sz val="11"/>
      <color indexed="8"/>
      <name val="Tahoma"/>
      <family val="2"/>
    </font>
    <font>
      <sz val="11"/>
      <name val="Tahoma"/>
      <family val="2"/>
    </font>
    <font>
      <b/>
      <sz val="11"/>
      <color indexed="8"/>
      <name val="Tahoma"/>
      <family val="2"/>
    </font>
    <font>
      <b/>
      <sz val="11"/>
      <name val="Tahoma"/>
      <family val="2"/>
    </font>
    <font>
      <u/>
      <sz val="12"/>
      <color indexed="12"/>
      <name val="Calibri"/>
      <family val="2"/>
    </font>
    <font>
      <sz val="18"/>
      <color indexed="12"/>
      <name val="Tahoma"/>
      <family val="2"/>
    </font>
    <font>
      <sz val="24"/>
      <color indexed="12"/>
      <name val="Tahoma"/>
      <family val="2"/>
    </font>
    <font>
      <sz val="20"/>
      <color indexed="12"/>
      <name val="Tahoma"/>
      <family val="2"/>
    </font>
    <font>
      <sz val="11"/>
      <color indexed="10"/>
      <name val="Tahoma"/>
      <family val="2"/>
    </font>
    <font>
      <b/>
      <sz val="12"/>
      <color indexed="8"/>
      <name val="Tahoma"/>
      <family val="2"/>
    </font>
    <font>
      <sz val="14"/>
      <color indexed="12"/>
      <name val="Tahoma"/>
      <family val="2"/>
    </font>
    <font>
      <b/>
      <sz val="11"/>
      <color indexed="12"/>
      <name val="Tahoma"/>
      <family val="2"/>
    </font>
    <font>
      <sz val="10"/>
      <name val="Arial"/>
      <family val="2"/>
    </font>
    <font>
      <b/>
      <sz val="10"/>
      <name val="Arial"/>
      <family val="2"/>
    </font>
    <font>
      <b/>
      <sz val="14"/>
      <color indexed="8"/>
      <name val="Tahoma"/>
      <family val="2"/>
    </font>
    <font>
      <sz val="14"/>
      <color indexed="8"/>
      <name val="Tahoma"/>
      <family val="2"/>
    </font>
    <font>
      <sz val="14"/>
      <name val="Tahoma"/>
      <family val="2"/>
    </font>
    <font>
      <b/>
      <sz val="16"/>
      <color indexed="8"/>
      <name val="Tahoma"/>
      <family val="2"/>
    </font>
    <font>
      <b/>
      <sz val="14"/>
      <color indexed="12"/>
      <name val="Tahoma"/>
      <family val="2"/>
    </font>
    <font>
      <b/>
      <sz val="14"/>
      <color indexed="48"/>
      <name val="Tahoma"/>
      <family val="2"/>
    </font>
    <font>
      <b/>
      <sz val="11"/>
      <color indexed="10"/>
      <name val="Tahoma"/>
      <family val="2"/>
    </font>
    <font>
      <sz val="11"/>
      <color indexed="8"/>
      <name val="Arial"/>
      <family val="2"/>
    </font>
    <font>
      <b/>
      <sz val="9"/>
      <color indexed="55"/>
      <name val="Arial"/>
      <family val="2"/>
    </font>
    <font>
      <b/>
      <sz val="14"/>
      <name val="Arial"/>
      <family val="2"/>
    </font>
    <font>
      <sz val="9"/>
      <name val="Arial"/>
      <family val="2"/>
    </font>
    <font>
      <b/>
      <sz val="9"/>
      <name val="Arial"/>
      <family val="2"/>
    </font>
    <font>
      <b/>
      <sz val="12"/>
      <name val="Arial"/>
      <family val="2"/>
    </font>
    <font>
      <sz val="12"/>
      <name val="Arial"/>
      <family val="2"/>
    </font>
    <font>
      <sz val="11"/>
      <color indexed="8"/>
      <name val="Calibri"/>
      <family val="2"/>
    </font>
    <font>
      <sz val="10"/>
      <color indexed="8"/>
      <name val="Arial Unicode MS"/>
      <family val="2"/>
    </font>
    <font>
      <sz val="20"/>
      <color indexed="8"/>
      <name val="Arial"/>
      <family val="2"/>
    </font>
    <font>
      <b/>
      <sz val="20"/>
      <name val="Arial"/>
      <family val="2"/>
    </font>
    <font>
      <sz val="10"/>
      <color indexed="8"/>
      <name val="Arial"/>
      <family val="2"/>
    </font>
    <font>
      <b/>
      <sz val="10"/>
      <color indexed="55"/>
      <name val="Arial"/>
      <family val="2"/>
    </font>
    <font>
      <sz val="12"/>
      <color indexed="8"/>
      <name val="Arial"/>
      <family val="2"/>
    </font>
    <font>
      <b/>
      <sz val="11"/>
      <color indexed="8"/>
      <name val="Arial"/>
      <family val="2"/>
    </font>
    <font>
      <b/>
      <sz val="14"/>
      <color indexed="55"/>
      <name val="Arial"/>
      <family val="2"/>
    </font>
    <font>
      <sz val="14"/>
      <color indexed="8"/>
      <name val="Arial"/>
      <family val="2"/>
    </font>
    <font>
      <b/>
      <sz val="12"/>
      <color indexed="55"/>
      <name val="Arial"/>
      <family val="2"/>
    </font>
    <font>
      <sz val="22"/>
      <color indexed="8"/>
      <name val="Arial"/>
      <family val="2"/>
    </font>
    <font>
      <sz val="20"/>
      <name val="Arial"/>
      <family val="2"/>
    </font>
    <font>
      <b/>
      <sz val="22"/>
      <color indexed="55"/>
      <name val="Arial"/>
      <family val="2"/>
    </font>
    <font>
      <b/>
      <sz val="20"/>
      <color indexed="10"/>
      <name val="Arial"/>
      <family val="2"/>
    </font>
    <font>
      <b/>
      <sz val="20"/>
      <color indexed="55"/>
      <name val="Arial"/>
      <family val="2"/>
    </font>
    <font>
      <sz val="8"/>
      <name val="Calibri"/>
      <family val="2"/>
    </font>
    <font>
      <b/>
      <i/>
      <sz val="11"/>
      <color indexed="12"/>
      <name val="Tahoma"/>
      <family val="2"/>
    </font>
    <font>
      <b/>
      <sz val="11"/>
      <name val="Arial"/>
      <family val="2"/>
    </font>
    <font>
      <sz val="11"/>
      <name val="Arial"/>
      <family val="2"/>
    </font>
    <font>
      <sz val="10"/>
      <color indexed="8"/>
      <name val="Tahoma"/>
      <family val="2"/>
    </font>
    <font>
      <b/>
      <sz val="10"/>
      <name val="Tahoma"/>
      <family val="2"/>
    </font>
    <font>
      <sz val="12"/>
      <color indexed="8"/>
      <name val="Calibri"/>
      <family val="2"/>
    </font>
    <font>
      <sz val="11"/>
      <name val="Calibri"/>
      <family val="2"/>
    </font>
    <font>
      <sz val="18"/>
      <name val="Tahoma"/>
      <family val="2"/>
    </font>
    <font>
      <b/>
      <i/>
      <sz val="10"/>
      <name val="Arial"/>
      <family val="2"/>
    </font>
    <font>
      <b/>
      <sz val="13.5"/>
      <color indexed="8"/>
      <name val="Calibri"/>
      <family val="2"/>
    </font>
    <font>
      <sz val="11"/>
      <color theme="1"/>
      <name val="Calibri"/>
      <family val="2"/>
      <scheme val="minor"/>
    </font>
    <font>
      <sz val="11"/>
      <color rgb="FFFF0000"/>
      <name val="Tahoma"/>
      <family val="2"/>
    </font>
    <font>
      <sz val="10"/>
      <color rgb="FFFF0000"/>
      <name val="Tahoma"/>
      <family val="2"/>
    </font>
    <font>
      <b/>
      <sz val="11"/>
      <color rgb="FFFF0000"/>
      <name val="Tahoma"/>
      <family val="2"/>
    </font>
    <font>
      <b/>
      <sz val="12"/>
      <color rgb="FFFF0000"/>
      <name val="Tahoma"/>
      <family val="2"/>
    </font>
    <font>
      <sz val="11"/>
      <color rgb="FFFF0000"/>
      <name val="Calibri"/>
      <family val="2"/>
    </font>
    <font>
      <b/>
      <sz val="11"/>
      <color theme="1"/>
      <name val="Calibri"/>
      <family val="2"/>
      <scheme val="minor"/>
    </font>
    <font>
      <i/>
      <sz val="11"/>
      <color indexed="8"/>
      <name val="Tahoma"/>
      <family val="2"/>
    </font>
    <font>
      <sz val="11"/>
      <color theme="1"/>
      <name val="Tahoma"/>
      <family val="2"/>
    </font>
    <font>
      <b/>
      <sz val="11"/>
      <color theme="1"/>
      <name val="Tahoma"/>
      <family val="2"/>
    </font>
    <font>
      <b/>
      <sz val="10"/>
      <color indexed="8"/>
      <name val="Tahoma"/>
      <family val="2"/>
    </font>
    <font>
      <sz val="10"/>
      <color indexed="10"/>
      <name val="Tahoma"/>
      <family val="2"/>
    </font>
    <font>
      <sz val="10"/>
      <name val="Tahoma"/>
      <family val="2"/>
    </font>
    <font>
      <sz val="20"/>
      <color rgb="FFFF0000"/>
      <name val="Tahoma"/>
      <family val="2"/>
    </font>
    <font>
      <sz val="11"/>
      <color rgb="FF000000"/>
      <name val="Tahoma"/>
      <family val="2"/>
    </font>
  </fonts>
  <fills count="4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13"/>
        <bgColor indexed="34"/>
      </patternFill>
    </fill>
    <fill>
      <patternFill patternType="solid">
        <fgColor indexed="9"/>
        <bgColor indexed="64"/>
      </patternFill>
    </fill>
    <fill>
      <patternFill patternType="solid">
        <fgColor indexed="9"/>
        <bgColor indexed="22"/>
      </patternFill>
    </fill>
    <fill>
      <patternFill patternType="solid">
        <fgColor indexed="9"/>
        <bgColor indexed="55"/>
      </patternFill>
    </fill>
    <fill>
      <patternFill patternType="solid">
        <fgColor indexed="13"/>
        <bgColor indexed="64"/>
      </patternFill>
    </fill>
    <fill>
      <patternFill patternType="solid">
        <fgColor indexed="13"/>
        <bgColor indexed="26"/>
      </patternFill>
    </fill>
    <fill>
      <patternFill patternType="solid">
        <fgColor theme="0"/>
        <bgColor indexed="64"/>
      </patternFill>
    </fill>
    <fill>
      <patternFill patternType="solid">
        <fgColor theme="0"/>
        <bgColor indexed="26"/>
      </patternFill>
    </fill>
    <fill>
      <patternFill patternType="solid">
        <fgColor theme="0"/>
        <bgColor indexed="22"/>
      </patternFill>
    </fill>
    <fill>
      <patternFill patternType="solid">
        <fgColor theme="3" tint="0.79998168889431442"/>
        <bgColor indexed="26"/>
      </patternFill>
    </fill>
    <fill>
      <patternFill patternType="solid">
        <fgColor theme="3" tint="0.79998168889431442"/>
        <bgColor indexed="22"/>
      </patternFill>
    </fill>
    <fill>
      <patternFill patternType="solid">
        <fgColor theme="0"/>
        <bgColor indexed="49"/>
      </patternFill>
    </fill>
    <fill>
      <patternFill patternType="solid">
        <fgColor rgb="FF92D050"/>
        <bgColor indexed="64"/>
      </patternFill>
    </fill>
    <fill>
      <patternFill patternType="solid">
        <fgColor theme="0"/>
        <bgColor indexed="34"/>
      </patternFill>
    </fill>
    <fill>
      <patternFill patternType="solid">
        <fgColor rgb="FF66FF33"/>
        <bgColor indexed="64"/>
      </patternFill>
    </fill>
    <fill>
      <patternFill patternType="solid">
        <fgColor theme="4" tint="0.79998168889431442"/>
        <bgColor indexed="22"/>
      </patternFill>
    </fill>
    <fill>
      <patternFill patternType="solid">
        <fgColor rgb="FFFFFF00"/>
        <bgColor indexed="26"/>
      </patternFill>
    </fill>
    <fill>
      <patternFill patternType="solid">
        <fgColor rgb="FFFFFF00"/>
        <bgColor indexed="64"/>
      </patternFill>
    </fill>
    <fill>
      <patternFill patternType="solid">
        <fgColor theme="4" tint="0.59999389629810485"/>
        <bgColor indexed="64"/>
      </patternFill>
    </fill>
    <fill>
      <patternFill patternType="solid">
        <fgColor rgb="FFFCF305"/>
        <bgColor rgb="FFFFF58C"/>
      </patternFill>
    </fill>
  </fills>
  <borders count="1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diagonal/>
    </border>
    <border>
      <left style="medium">
        <color indexed="8"/>
      </left>
      <right/>
      <top/>
      <bottom/>
      <diagonal/>
    </border>
    <border>
      <left style="medium">
        <color auto="1"/>
      </left>
      <right/>
      <top/>
      <bottom/>
      <diagonal/>
    </border>
    <border>
      <left/>
      <right/>
      <top style="medium">
        <color indexed="8"/>
      </top>
      <bottom/>
      <diagonal/>
    </border>
    <border>
      <left style="double">
        <color indexed="8"/>
      </left>
      <right/>
      <top style="medium">
        <color indexed="8"/>
      </top>
      <bottom/>
      <diagonal/>
    </border>
    <border>
      <left style="medium">
        <color auto="1"/>
      </left>
      <right/>
      <top/>
      <bottom style="medium">
        <color auto="1"/>
      </bottom>
      <diagonal/>
    </border>
    <border>
      <left/>
      <right/>
      <top/>
      <bottom style="medium">
        <color auto="1"/>
      </bottom>
      <diagonal/>
    </border>
    <border>
      <left style="double">
        <color indexed="8"/>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top style="medium">
        <color auto="1"/>
      </top>
      <bottom style="thin">
        <color indexed="8"/>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indexed="8"/>
      </right>
      <top/>
      <bottom/>
      <diagonal/>
    </border>
    <border>
      <left style="medium">
        <color indexed="8"/>
      </left>
      <right/>
      <top/>
      <bottom style="medium">
        <color indexed="8"/>
      </bottom>
      <diagonal/>
    </border>
    <border>
      <left/>
      <right style="medium">
        <color auto="1"/>
      </right>
      <top style="thin">
        <color auto="1"/>
      </top>
      <bottom style="medium">
        <color auto="1"/>
      </bottom>
      <diagonal/>
    </border>
    <border>
      <left/>
      <right/>
      <top/>
      <bottom style="medium">
        <color indexed="8"/>
      </bottom>
      <diagonal/>
    </border>
    <border>
      <left/>
      <right style="medium">
        <color indexed="8"/>
      </right>
      <top/>
      <bottom style="medium">
        <color indexed="8"/>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style="medium">
        <color auto="1"/>
      </left>
      <right style="dashDot">
        <color auto="1"/>
      </right>
      <top style="thin">
        <color auto="1"/>
      </top>
      <bottom style="medium">
        <color auto="1"/>
      </bottom>
      <diagonal/>
    </border>
    <border>
      <left style="dashDot">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indexed="8"/>
      </left>
      <right/>
      <top/>
      <bottom style="medium">
        <color indexed="8"/>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indexed="8"/>
      </bottom>
      <diagonal/>
    </border>
    <border>
      <left/>
      <right style="medium">
        <color auto="1"/>
      </right>
      <top style="medium">
        <color auto="1"/>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auto="1"/>
      </left>
      <right style="medium">
        <color auto="1"/>
      </right>
      <top/>
      <bottom style="medium">
        <color auto="1"/>
      </bottom>
      <diagonal/>
    </border>
    <border>
      <left style="thin">
        <color indexed="8"/>
      </left>
      <right/>
      <top style="thin">
        <color auto="1"/>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right style="medium">
        <color auto="1"/>
      </right>
      <top style="medium">
        <color auto="1"/>
      </top>
      <bottom style="thin">
        <color auto="1"/>
      </bottom>
      <diagonal/>
    </border>
    <border>
      <left style="medium">
        <color auto="1"/>
      </left>
      <right style="dashDot">
        <color auto="1"/>
      </right>
      <top style="medium">
        <color auto="1"/>
      </top>
      <bottom style="thin">
        <color auto="1"/>
      </bottom>
      <diagonal/>
    </border>
    <border>
      <left style="dashDot">
        <color auto="1"/>
      </left>
      <right style="medium">
        <color auto="1"/>
      </right>
      <top style="medium">
        <color auto="1"/>
      </top>
      <bottom style="thin">
        <color auto="1"/>
      </bottom>
      <diagonal/>
    </border>
    <border>
      <left style="medium">
        <color auto="1"/>
      </left>
      <right style="dashDot">
        <color auto="1"/>
      </right>
      <top/>
      <bottom style="thin">
        <color auto="1"/>
      </bottom>
      <diagonal/>
    </border>
    <border>
      <left style="dashDot">
        <color auto="1"/>
      </left>
      <right style="medium">
        <color auto="1"/>
      </right>
      <top/>
      <bottom style="thin">
        <color auto="1"/>
      </bottom>
      <diagonal/>
    </border>
    <border>
      <left/>
      <right style="medium">
        <color auto="1"/>
      </right>
      <top/>
      <bottom style="thin">
        <color auto="1"/>
      </bottom>
      <diagonal/>
    </border>
    <border>
      <left/>
      <right style="double">
        <color indexed="8"/>
      </right>
      <top/>
      <bottom/>
      <diagonal/>
    </border>
    <border>
      <left/>
      <right style="double">
        <color indexed="8"/>
      </right>
      <top style="medium">
        <color indexed="8"/>
      </top>
      <bottom/>
      <diagonal/>
    </border>
    <border>
      <left/>
      <right style="double">
        <color indexed="8"/>
      </right>
      <top/>
      <bottom style="medium">
        <color indexed="8"/>
      </bottom>
      <diagonal/>
    </border>
    <border>
      <left style="thin">
        <color auto="1"/>
      </left>
      <right style="thin">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indexed="8"/>
      </left>
      <right style="medium">
        <color auto="1"/>
      </right>
      <top style="medium">
        <color auto="1"/>
      </top>
      <bottom/>
      <diagonal/>
    </border>
    <border>
      <left style="double">
        <color indexed="8"/>
      </left>
      <right style="medium">
        <color auto="1"/>
      </right>
      <top/>
      <bottom/>
      <diagonal/>
    </border>
    <border>
      <left style="double">
        <color indexed="8"/>
      </left>
      <right style="medium">
        <color auto="1"/>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ouble">
        <color auto="1"/>
      </left>
      <right style="medium">
        <color auto="1"/>
      </right>
      <top/>
      <bottom/>
      <diagonal/>
    </border>
    <border>
      <left style="medium">
        <color auto="1"/>
      </left>
      <right/>
      <top/>
      <bottom/>
      <diagonal/>
    </border>
    <border>
      <left style="medium">
        <color auto="1"/>
      </left>
      <right style="dashDot">
        <color auto="1"/>
      </right>
      <top style="thin">
        <color auto="1"/>
      </top>
      <bottom style="thin">
        <color auto="1"/>
      </bottom>
      <diagonal/>
    </border>
    <border>
      <left style="dashDot">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medium">
        <color indexed="8"/>
      </bottom>
      <diagonal/>
    </border>
    <border>
      <left/>
      <right/>
      <top style="medium">
        <color indexed="8"/>
      </top>
      <bottom/>
      <diagonal/>
    </border>
    <border>
      <left/>
      <right style="double">
        <color indexed="8"/>
      </right>
      <top style="medium">
        <color indexed="8"/>
      </top>
      <bottom/>
      <diagonal/>
    </border>
    <border>
      <left/>
      <right style="double">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medium">
        <color auto="1"/>
      </bottom>
      <diagonal/>
    </border>
    <border>
      <left style="medium">
        <color auto="1"/>
      </left>
      <right style="medium">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bottom style="medium">
        <color auto="1"/>
      </bottom>
      <diagonal/>
    </border>
    <border>
      <left/>
      <right style="medium">
        <color indexed="8"/>
      </right>
      <top/>
      <bottom style="medium">
        <color indexed="8"/>
      </bottom>
      <diagonal/>
    </border>
    <border>
      <left style="medium">
        <color indexed="8"/>
      </left>
      <right/>
      <top/>
      <bottom style="medium">
        <color indexed="8"/>
      </bottom>
      <diagonal/>
    </border>
    <border>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auto="1"/>
      </right>
      <top style="medium">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indexed="8"/>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8"/>
      </left>
      <right/>
      <top style="medium">
        <color indexed="8"/>
      </top>
      <bottom/>
      <diagonal/>
    </border>
    <border>
      <left style="thin">
        <color indexed="8"/>
      </left>
      <right/>
      <top style="medium">
        <color auto="1"/>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auto="1"/>
      </bottom>
      <diagonal/>
    </border>
    <border>
      <left style="thin">
        <color auto="1"/>
      </left>
      <right style="thin">
        <color indexed="8"/>
      </right>
      <top style="medium">
        <color auto="1"/>
      </top>
      <bottom style="thin">
        <color auto="1"/>
      </bottom>
      <diagonal/>
    </border>
    <border>
      <left style="thin">
        <color auto="1"/>
      </left>
      <right style="thin">
        <color indexed="8"/>
      </right>
      <top style="thin">
        <color auto="1"/>
      </top>
      <bottom style="thin">
        <color auto="1"/>
      </bottom>
      <diagonal/>
    </border>
    <border>
      <left style="thin">
        <color auto="1"/>
      </left>
      <right style="thin">
        <color indexed="8"/>
      </right>
      <top style="thin">
        <color auto="1"/>
      </top>
      <bottom style="medium">
        <color auto="1"/>
      </bottom>
      <diagonal/>
    </border>
  </borders>
  <cellStyleXfs count="50">
    <xf numFmtId="0" fontId="0" fillId="0" borderId="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83" fillId="0" borderId="0"/>
    <xf numFmtId="0" fontId="56"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2" fillId="0" borderId="0"/>
    <xf numFmtId="0" fontId="56" fillId="0" borderId="0"/>
    <xf numFmtId="0" fontId="1" fillId="0" borderId="0"/>
  </cellStyleXfs>
  <cellXfs count="636">
    <xf numFmtId="0" fontId="0" fillId="0" borderId="0" xfId="0"/>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1"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23" fillId="0" borderId="0" xfId="34" applyNumberFormat="1" applyFont="1" applyFill="1" applyBorder="1" applyAlignment="1" applyProtection="1">
      <alignment horizontal="center" vertical="center" wrapText="1"/>
    </xf>
    <xf numFmtId="0" fontId="25"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0" fillId="0" borderId="0" xfId="0" applyFont="1" applyAlignment="1" applyProtection="1">
      <alignment horizontal="left" vertical="center" wrapText="1" readingOrder="1"/>
    </xf>
    <xf numFmtId="0" fontId="32" fillId="0" borderId="0" xfId="34" applyNumberFormat="1" applyFont="1" applyFill="1" applyBorder="1" applyAlignment="1" applyProtection="1">
      <alignment horizontal="left" vertical="center" wrapText="1"/>
    </xf>
    <xf numFmtId="0" fontId="20" fillId="0" borderId="0" xfId="0" applyFont="1" applyAlignment="1" applyProtection="1">
      <alignment horizontal="center"/>
    </xf>
    <xf numFmtId="0" fontId="20" fillId="0" borderId="0" xfId="0" applyFont="1" applyFill="1" applyAlignment="1" applyProtection="1">
      <alignment horizontal="center"/>
    </xf>
    <xf numFmtId="0" fontId="20" fillId="24" borderId="0" xfId="0" applyFont="1" applyFill="1" applyBorder="1" applyAlignment="1" applyProtection="1">
      <alignment horizontal="center"/>
    </xf>
    <xf numFmtId="0" fontId="33" fillId="0" borderId="0" xfId="0" applyFont="1" applyAlignment="1" applyProtection="1">
      <alignment horizontal="center"/>
    </xf>
    <xf numFmtId="0" fontId="34" fillId="0" borderId="0" xfId="0" applyFont="1" applyAlignment="1" applyProtection="1">
      <alignment horizontal="left"/>
    </xf>
    <xf numFmtId="0" fontId="35" fillId="0" borderId="0" xfId="0" applyFont="1" applyAlignment="1" applyProtection="1">
      <alignment horizontal="left"/>
    </xf>
    <xf numFmtId="0" fontId="34" fillId="0" borderId="0" xfId="0" applyFont="1" applyAlignment="1" applyProtection="1">
      <alignment horizontal="center"/>
    </xf>
    <xf numFmtId="1" fontId="20" fillId="0" borderId="0" xfId="0" applyNumberFormat="1" applyFont="1" applyAlignment="1" applyProtection="1">
      <alignment horizontal="center"/>
    </xf>
    <xf numFmtId="0" fontId="36" fillId="0" borderId="0" xfId="0" applyFont="1" applyFill="1" applyAlignment="1" applyProtection="1">
      <alignment horizontal="center"/>
    </xf>
    <xf numFmtId="0" fontId="33" fillId="24" borderId="0" xfId="0" applyFont="1" applyFill="1" applyAlignment="1" applyProtection="1">
      <alignment horizontal="center"/>
    </xf>
    <xf numFmtId="0" fontId="20" fillId="24" borderId="0" xfId="0" applyFont="1" applyFill="1" applyAlignment="1" applyProtection="1">
      <alignment horizontal="center"/>
    </xf>
    <xf numFmtId="0" fontId="36" fillId="0" borderId="0" xfId="0" applyFont="1" applyAlignment="1" applyProtection="1">
      <alignment horizontal="center"/>
    </xf>
    <xf numFmtId="0" fontId="20" fillId="0" borderId="0" xfId="0" applyFont="1" applyBorder="1" applyAlignment="1" applyProtection="1">
      <alignment horizontal="center"/>
    </xf>
    <xf numFmtId="0" fontId="37" fillId="25" borderId="0" xfId="0" applyFont="1" applyFill="1" applyBorder="1" applyAlignment="1" applyProtection="1">
      <alignment horizontal="center" vertical="center"/>
      <protection locked="0"/>
    </xf>
    <xf numFmtId="0" fontId="29" fillId="0" borderId="0" xfId="0" applyFont="1" applyBorder="1" applyAlignment="1" applyProtection="1">
      <alignment horizontal="left"/>
    </xf>
    <xf numFmtId="0" fontId="30" fillId="0" borderId="0" xfId="0" applyFont="1" applyAlignment="1" applyProtection="1">
      <alignment horizontal="right" wrapText="1"/>
    </xf>
    <xf numFmtId="0" fontId="18" fillId="0" borderId="0" xfId="0" applyFont="1" applyAlignment="1" applyProtection="1">
      <alignment horizontal="right"/>
    </xf>
    <xf numFmtId="0" fontId="30" fillId="0" borderId="0" xfId="0" applyFont="1" applyFill="1" applyAlignment="1" applyProtection="1">
      <alignment horizontal="center" vertical="center"/>
    </xf>
    <xf numFmtId="0" fontId="39" fillId="0" borderId="0" xfId="0" applyFont="1" applyBorder="1" applyAlignment="1" applyProtection="1">
      <alignment horizontal="center"/>
    </xf>
    <xf numFmtId="0" fontId="30"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24" borderId="0" xfId="0" applyFont="1" applyFill="1" applyBorder="1" applyAlignment="1" applyProtection="1">
      <alignment horizontal="center" vertical="center" wrapText="1"/>
    </xf>
    <xf numFmtId="0" fontId="0" fillId="0" borderId="0" xfId="0" applyProtection="1"/>
    <xf numFmtId="0" fontId="40" fillId="24" borderId="0" xfId="0" applyFont="1" applyFill="1" applyBorder="1" applyAlignment="1" applyProtection="1">
      <alignment horizontal="center" vertical="center"/>
    </xf>
    <xf numFmtId="0" fontId="20" fillId="0" borderId="0" xfId="0" applyFont="1" applyAlignment="1" applyProtection="1">
      <alignment vertical="center"/>
    </xf>
    <xf numFmtId="0" fontId="36" fillId="0" borderId="0" xfId="0" applyFont="1" applyAlignment="1" applyProtection="1">
      <alignment horizontal="center" vertical="center"/>
    </xf>
    <xf numFmtId="0" fontId="31" fillId="24" borderId="0" xfId="0" applyFont="1" applyFill="1" applyBorder="1" applyAlignment="1" applyProtection="1">
      <alignment horizontal="center" vertical="center" wrapText="1"/>
    </xf>
    <xf numFmtId="0" fontId="48" fillId="0" borderId="0" xfId="0" applyFont="1" applyFill="1" applyAlignment="1" applyProtection="1">
      <alignment horizontal="right"/>
    </xf>
    <xf numFmtId="0" fontId="30" fillId="0" borderId="0" xfId="0" applyFont="1" applyBorder="1" applyAlignment="1" applyProtection="1">
      <alignment horizontal="right"/>
    </xf>
    <xf numFmtId="0" fontId="48" fillId="0" borderId="0" xfId="0" applyFont="1" applyBorder="1" applyAlignment="1" applyProtection="1">
      <alignment horizontal="center" vertical="center" wrapText="1"/>
    </xf>
    <xf numFmtId="1" fontId="30" fillId="0" borderId="0" xfId="0" applyNumberFormat="1" applyFont="1" applyBorder="1" applyAlignment="1" applyProtection="1">
      <alignment horizontal="center" vertical="center" wrapText="1"/>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49" fillId="0" borderId="0" xfId="0" applyFont="1" applyAlignment="1" applyProtection="1">
      <alignment vertical="center"/>
    </xf>
    <xf numFmtId="0" fontId="49" fillId="0" borderId="0" xfId="0" applyFont="1" applyAlignment="1" applyProtection="1">
      <alignment horizontal="center" vertical="center"/>
    </xf>
    <xf numFmtId="0" fontId="49" fillId="0" borderId="0" xfId="0" applyFont="1" applyFill="1" applyAlignment="1" applyProtection="1">
      <alignment horizontal="center" vertical="center"/>
    </xf>
    <xf numFmtId="0" fontId="50" fillId="0" borderId="0" xfId="38" applyFont="1" applyAlignment="1" applyProtection="1">
      <alignment horizontal="center" vertical="center"/>
    </xf>
    <xf numFmtId="0" fontId="50" fillId="0" borderId="0" xfId="38" applyFont="1" applyAlignment="1" applyProtection="1">
      <alignment horizontal="right" vertical="center"/>
    </xf>
    <xf numFmtId="0" fontId="51" fillId="0" borderId="0" xfId="38" applyFont="1" applyBorder="1" applyAlignment="1" applyProtection="1">
      <alignment horizontal="left" vertical="center"/>
    </xf>
    <xf numFmtId="0" fontId="40" fillId="0" borderId="0" xfId="38" applyFont="1" applyBorder="1" applyAlignment="1" applyProtection="1">
      <alignment vertical="center"/>
    </xf>
    <xf numFmtId="0" fontId="53" fillId="0" borderId="0" xfId="38" applyFont="1" applyBorder="1" applyAlignment="1" applyProtection="1">
      <alignment horizontal="left" vertical="center"/>
    </xf>
    <xf numFmtId="14" fontId="53" fillId="0" borderId="0" xfId="38" applyNumberFormat="1" applyFont="1" applyAlignment="1" applyProtection="1">
      <alignment vertical="center"/>
    </xf>
    <xf numFmtId="0" fontId="54" fillId="0" borderId="0" xfId="38" applyFont="1" applyAlignment="1" applyProtection="1">
      <alignment horizontal="left" vertical="center"/>
    </xf>
    <xf numFmtId="0" fontId="53" fillId="0" borderId="0" xfId="38" applyFont="1" applyAlignment="1" applyProtection="1">
      <alignment horizontal="right" vertical="center"/>
    </xf>
    <xf numFmtId="0" fontId="53" fillId="0" borderId="0" xfId="38" applyFont="1" applyBorder="1" applyAlignment="1" applyProtection="1">
      <alignment horizontal="center" vertical="center"/>
    </xf>
    <xf numFmtId="0" fontId="52" fillId="0" borderId="0" xfId="38" applyFont="1" applyBorder="1" applyAlignment="1" applyProtection="1">
      <alignment horizontal="center" vertical="center"/>
    </xf>
    <xf numFmtId="0" fontId="52" fillId="0" borderId="0" xfId="38" applyFont="1" applyBorder="1" applyAlignment="1" applyProtection="1">
      <alignment horizontal="right" vertical="center"/>
    </xf>
    <xf numFmtId="0" fontId="52" fillId="0" borderId="0" xfId="38" applyFont="1" applyBorder="1" applyAlignment="1" applyProtection="1">
      <alignment vertical="center"/>
    </xf>
    <xf numFmtId="0" fontId="49" fillId="0" borderId="0" xfId="0" applyFont="1" applyBorder="1" applyAlignment="1" applyProtection="1">
      <alignment horizontal="center" vertical="center"/>
    </xf>
    <xf numFmtId="0" fontId="20" fillId="26" borderId="0" xfId="0" applyFont="1" applyFill="1" applyAlignment="1" applyProtection="1">
      <alignment horizontal="center"/>
    </xf>
    <xf numFmtId="0" fontId="36" fillId="26" borderId="0" xfId="0" applyFont="1" applyFill="1" applyAlignment="1" applyProtection="1">
      <alignment horizontal="center"/>
    </xf>
    <xf numFmtId="0" fontId="33" fillId="26" borderId="0" xfId="0" applyFont="1" applyFill="1" applyAlignment="1" applyProtection="1">
      <alignment horizontal="center"/>
    </xf>
    <xf numFmtId="1" fontId="20" fillId="27" borderId="0" xfId="0" applyNumberFormat="1" applyFont="1" applyFill="1" applyBorder="1" applyAlignment="1" applyProtection="1">
      <alignment horizontal="center"/>
    </xf>
    <xf numFmtId="0" fontId="33" fillId="0" borderId="0" xfId="0" applyFont="1" applyBorder="1" applyAlignment="1" applyProtection="1">
      <alignment horizontal="center"/>
    </xf>
    <xf numFmtId="0" fontId="40" fillId="24" borderId="12" xfId="0" applyFont="1" applyFill="1" applyBorder="1" applyAlignment="1" applyProtection="1">
      <alignment horizontal="center" vertical="center"/>
    </xf>
    <xf numFmtId="0" fontId="20" fillId="0" borderId="0" xfId="0" applyFont="1" applyFill="1" applyAlignment="1" applyProtection="1">
      <alignment horizontal="left"/>
    </xf>
    <xf numFmtId="0" fontId="58" fillId="0" borderId="0" xfId="0" applyFont="1" applyAlignment="1" applyProtection="1">
      <alignment vertical="center"/>
    </xf>
    <xf numFmtId="0" fontId="59" fillId="0" borderId="0" xfId="38" applyFont="1" applyBorder="1" applyAlignment="1" applyProtection="1">
      <alignment horizontal="left" vertical="center"/>
    </xf>
    <xf numFmtId="0" fontId="60" fillId="0" borderId="0" xfId="0" applyFont="1" applyAlignment="1" applyProtection="1">
      <alignment vertical="center"/>
    </xf>
    <xf numFmtId="0" fontId="61" fillId="0" borderId="0" xfId="38" applyFont="1" applyAlignment="1" applyProtection="1">
      <alignment horizontal="center" vertical="center"/>
    </xf>
    <xf numFmtId="0" fontId="61" fillId="0" borderId="0" xfId="38" applyFont="1" applyAlignment="1" applyProtection="1">
      <alignment horizontal="right" vertical="center"/>
    </xf>
    <xf numFmtId="0" fontId="41" fillId="0" borderId="0" xfId="38" applyFont="1" applyBorder="1" applyAlignment="1" applyProtection="1">
      <alignment horizontal="left" vertical="center"/>
    </xf>
    <xf numFmtId="0" fontId="40" fillId="0" borderId="0" xfId="38" applyFont="1" applyAlignment="1" applyProtection="1">
      <alignment vertical="center"/>
    </xf>
    <xf numFmtId="14" fontId="41" fillId="0" borderId="0" xfId="38" applyNumberFormat="1" applyFont="1" applyAlignment="1" applyProtection="1">
      <alignment vertical="center"/>
    </xf>
    <xf numFmtId="0" fontId="54" fillId="0" borderId="0" xfId="38" applyFont="1" applyBorder="1" applyAlignment="1" applyProtection="1">
      <alignment horizontal="left" vertical="center"/>
    </xf>
    <xf numFmtId="0" fontId="62" fillId="0" borderId="0" xfId="0" applyFont="1" applyAlignment="1" applyProtection="1">
      <alignment vertical="center"/>
    </xf>
    <xf numFmtId="14" fontId="54" fillId="0" borderId="0" xfId="38" applyNumberFormat="1" applyFont="1" applyAlignment="1" applyProtection="1">
      <alignment vertical="center"/>
    </xf>
    <xf numFmtId="0" fontId="55" fillId="0" borderId="0" xfId="38" applyFont="1" applyAlignment="1" applyProtection="1">
      <alignment vertical="center"/>
    </xf>
    <xf numFmtId="0" fontId="55" fillId="0" borderId="0" xfId="38" applyFont="1" applyBorder="1" applyAlignment="1" applyProtection="1">
      <alignment horizontal="center" vertical="center"/>
    </xf>
    <xf numFmtId="0" fontId="40" fillId="0" borderId="0" xfId="38" applyFont="1" applyBorder="1" applyAlignment="1" applyProtection="1">
      <alignment horizontal="center" vertical="center"/>
    </xf>
    <xf numFmtId="2" fontId="40" fillId="0" borderId="0" xfId="38" applyNumberFormat="1" applyFont="1" applyBorder="1" applyAlignment="1" applyProtection="1">
      <alignment horizontal="center" vertical="center"/>
    </xf>
    <xf numFmtId="0" fontId="40" fillId="0" borderId="0" xfId="38" applyFont="1" applyBorder="1" applyAlignment="1" applyProtection="1">
      <alignment horizontal="right" vertical="center"/>
    </xf>
    <xf numFmtId="0" fontId="63" fillId="0" borderId="0" xfId="0" applyFont="1" applyAlignment="1" applyProtection="1">
      <alignment vertical="center"/>
    </xf>
    <xf numFmtId="0" fontId="64" fillId="0" borderId="0" xfId="38" applyFont="1" applyAlignment="1" applyProtection="1">
      <alignment horizontal="center" vertical="center"/>
    </xf>
    <xf numFmtId="0" fontId="64" fillId="0" borderId="0" xfId="38" applyFont="1" applyAlignment="1" applyProtection="1">
      <alignment horizontal="right" vertical="center"/>
    </xf>
    <xf numFmtId="0" fontId="65" fillId="0" borderId="0" xfId="0" applyFont="1" applyAlignment="1" applyProtection="1">
      <alignment vertical="center"/>
    </xf>
    <xf numFmtId="0" fontId="66" fillId="0" borderId="0" xfId="38" applyFont="1" applyAlignment="1" applyProtection="1">
      <alignment horizontal="center" vertical="center"/>
    </xf>
    <xf numFmtId="0" fontId="66" fillId="0" borderId="0" xfId="38" applyFont="1" applyAlignment="1" applyProtection="1">
      <alignment horizontal="right" vertical="center"/>
    </xf>
    <xf numFmtId="0" fontId="67" fillId="0" borderId="0" xfId="0" applyFont="1" applyAlignment="1" applyProtection="1">
      <alignment vertical="center"/>
    </xf>
    <xf numFmtId="0" fontId="55" fillId="0" borderId="0" xfId="38" applyFont="1" applyBorder="1" applyAlignment="1" applyProtection="1">
      <alignment vertical="center"/>
    </xf>
    <xf numFmtId="0" fontId="62" fillId="0" borderId="0" xfId="0" applyFont="1" applyBorder="1" applyAlignment="1" applyProtection="1">
      <alignment vertical="center"/>
    </xf>
    <xf numFmtId="0" fontId="49" fillId="0" borderId="0" xfId="0" applyFont="1" applyBorder="1" applyAlignment="1" applyProtection="1">
      <alignment vertical="center"/>
    </xf>
    <xf numFmtId="0" fontId="69" fillId="0" borderId="0" xfId="38" applyFont="1" applyAlignment="1" applyProtection="1">
      <alignment horizontal="center" vertical="center"/>
    </xf>
    <xf numFmtId="0" fontId="69" fillId="0" borderId="0" xfId="38" applyFont="1" applyAlignment="1" applyProtection="1">
      <alignment horizontal="right" vertical="center"/>
    </xf>
    <xf numFmtId="0" fontId="70" fillId="0" borderId="0" xfId="38" applyFont="1" applyFill="1" applyAlignment="1" applyProtection="1">
      <alignment horizontal="left" vertical="center"/>
    </xf>
    <xf numFmtId="0" fontId="71" fillId="0" borderId="0" xfId="38" applyFont="1" applyAlignment="1" applyProtection="1">
      <alignment horizontal="center" vertical="center"/>
    </xf>
    <xf numFmtId="0" fontId="71" fillId="0" borderId="0" xfId="38" applyFont="1" applyAlignment="1" applyProtection="1">
      <alignment horizontal="right" vertical="center"/>
    </xf>
    <xf numFmtId="0" fontId="68" fillId="0" borderId="0" xfId="38" applyFont="1" applyAlignment="1" applyProtection="1">
      <alignment vertical="center"/>
    </xf>
    <xf numFmtId="14" fontId="59" fillId="0" borderId="0" xfId="38" applyNumberFormat="1" applyFont="1" applyAlignment="1" applyProtection="1">
      <alignment vertical="center"/>
    </xf>
    <xf numFmtId="2" fontId="40" fillId="0" borderId="0" xfId="38" quotePrefix="1" applyNumberFormat="1" applyFont="1" applyBorder="1" applyAlignment="1" applyProtection="1">
      <alignment horizontal="center" vertical="center"/>
    </xf>
    <xf numFmtId="0" fontId="20" fillId="0" borderId="12" xfId="0" applyFont="1" applyBorder="1" applyAlignment="1" applyProtection="1">
      <alignment horizontal="center"/>
    </xf>
    <xf numFmtId="0" fontId="57" fillId="0" borderId="0" xfId="0" applyFont="1" applyAlignment="1" applyProtection="1">
      <alignment vertical="center"/>
    </xf>
    <xf numFmtId="0" fontId="29" fillId="24" borderId="0" xfId="0" applyFont="1" applyFill="1" applyBorder="1" applyAlignment="1" applyProtection="1">
      <alignment horizontal="center"/>
    </xf>
    <xf numFmtId="0" fontId="40" fillId="24" borderId="15" xfId="0" applyFont="1" applyFill="1" applyBorder="1" applyAlignment="1" applyProtection="1">
      <alignment horizontal="center" vertical="center"/>
    </xf>
    <xf numFmtId="0" fontId="40" fillId="24" borderId="16" xfId="0" applyFont="1" applyFill="1" applyBorder="1" applyAlignment="1" applyProtection="1">
      <alignment horizontal="center" vertical="center"/>
    </xf>
    <xf numFmtId="0" fontId="29" fillId="26" borderId="0" xfId="0" applyFont="1" applyFill="1" applyBorder="1" applyAlignment="1" applyProtection="1">
      <alignment horizontal="center"/>
    </xf>
    <xf numFmtId="0" fontId="20" fillId="0" borderId="15" xfId="0" applyFont="1" applyBorder="1" applyAlignment="1" applyProtection="1">
      <alignment horizontal="center"/>
    </xf>
    <xf numFmtId="0" fontId="38" fillId="0" borderId="0" xfId="0" applyFont="1" applyBorder="1" applyAlignment="1" applyProtection="1">
      <alignment horizontal="center" vertical="center"/>
    </xf>
    <xf numFmtId="0" fontId="20" fillId="31" borderId="0" xfId="0" applyFont="1" applyFill="1" applyBorder="1" applyAlignment="1" applyProtection="1">
      <alignment horizontal="center"/>
    </xf>
    <xf numFmtId="0" fontId="20" fillId="32" borderId="0" xfId="0" applyFont="1" applyFill="1" applyBorder="1" applyAlignment="1" applyProtection="1">
      <alignment horizontal="center"/>
    </xf>
    <xf numFmtId="0" fontId="30" fillId="31" borderId="0" xfId="0" applyFont="1" applyFill="1" applyBorder="1" applyAlignment="1" applyProtection="1">
      <alignment horizontal="center" vertical="center"/>
    </xf>
    <xf numFmtId="0" fontId="29" fillId="0" borderId="0" xfId="0" applyNumberFormat="1" applyFont="1" applyAlignment="1" applyProtection="1">
      <alignment horizontal="left" vertical="center" wrapText="1"/>
    </xf>
    <xf numFmtId="0" fontId="41" fillId="31" borderId="0" xfId="0" applyFont="1" applyFill="1" applyBorder="1" applyAlignment="1" applyProtection="1">
      <alignment horizontal="center" vertical="center"/>
    </xf>
    <xf numFmtId="0" fontId="74" fillId="0" borderId="18" xfId="38" applyFont="1" applyBorder="1" applyAlignment="1" applyProtection="1">
      <alignment horizontal="center" vertical="center"/>
    </xf>
    <xf numFmtId="0" fontId="74" fillId="0" borderId="19" xfId="38" applyFont="1" applyBorder="1" applyAlignment="1" applyProtection="1">
      <alignment horizontal="center" vertical="center"/>
    </xf>
    <xf numFmtId="0" fontId="74" fillId="0" borderId="0" xfId="38" applyFont="1" applyAlignment="1" applyProtection="1">
      <alignment horizontal="right" vertical="center"/>
    </xf>
    <xf numFmtId="0" fontId="74" fillId="0" borderId="20" xfId="38" applyFont="1" applyBorder="1" applyAlignment="1" applyProtection="1">
      <alignment horizontal="center" vertical="center"/>
    </xf>
    <xf numFmtId="0" fontId="74" fillId="0" borderId="21" xfId="38" applyFont="1" applyBorder="1" applyAlignment="1" applyProtection="1">
      <alignment horizontal="center" vertical="center"/>
    </xf>
    <xf numFmtId="0" fontId="74" fillId="0" borderId="22" xfId="38" applyFont="1" applyBorder="1" applyAlignment="1" applyProtection="1">
      <alignment horizontal="center" vertical="center"/>
    </xf>
    <xf numFmtId="0" fontId="74" fillId="0" borderId="0" xfId="38" applyFont="1" applyBorder="1" applyAlignment="1" applyProtection="1">
      <alignment horizontal="center" vertical="center"/>
    </xf>
    <xf numFmtId="0" fontId="75" fillId="0" borderId="23" xfId="38" applyFont="1" applyBorder="1" applyAlignment="1" applyProtection="1">
      <alignment horizontal="center" vertical="center"/>
    </xf>
    <xf numFmtId="0" fontId="75" fillId="24" borderId="24" xfId="0" applyFont="1" applyFill="1" applyBorder="1" applyAlignment="1" applyProtection="1">
      <alignment horizontal="center" vertical="center"/>
    </xf>
    <xf numFmtId="2" fontId="75" fillId="0" borderId="24" xfId="38" applyNumberFormat="1" applyFont="1" applyBorder="1" applyAlignment="1" applyProtection="1">
      <alignment horizontal="center" vertical="center"/>
    </xf>
    <xf numFmtId="0" fontId="75" fillId="0" borderId="24" xfId="38" applyFont="1" applyBorder="1" applyAlignment="1" applyProtection="1">
      <alignment horizontal="center" vertical="center"/>
    </xf>
    <xf numFmtId="0" fontId="75" fillId="0" borderId="24" xfId="38" applyFont="1" applyBorder="1" applyAlignment="1" applyProtection="1">
      <alignment horizontal="right" vertical="center"/>
    </xf>
    <xf numFmtId="0" fontId="75" fillId="0" borderId="24" xfId="38" applyFont="1" applyBorder="1" applyAlignment="1" applyProtection="1">
      <alignment vertical="center"/>
    </xf>
    <xf numFmtId="0" fontId="75" fillId="0" borderId="25" xfId="38" applyFont="1" applyBorder="1" applyAlignment="1" applyProtection="1">
      <alignment horizontal="center" vertical="center"/>
    </xf>
    <xf numFmtId="0" fontId="75" fillId="0" borderId="26" xfId="38" applyFont="1" applyBorder="1" applyAlignment="1" applyProtection="1">
      <alignment horizontal="center" vertical="center"/>
    </xf>
    <xf numFmtId="0" fontId="75" fillId="0" borderId="27" xfId="38" applyFont="1" applyBorder="1" applyAlignment="1" applyProtection="1">
      <alignment horizontal="center" vertical="center"/>
    </xf>
    <xf numFmtId="0" fontId="75" fillId="0" borderId="27" xfId="38" applyFont="1" applyBorder="1" applyAlignment="1" applyProtection="1">
      <alignment horizontal="right" vertical="center"/>
    </xf>
    <xf numFmtId="0" fontId="75" fillId="0" borderId="27" xfId="38" applyFont="1" applyBorder="1" applyAlignment="1" applyProtection="1">
      <alignment vertical="center"/>
    </xf>
    <xf numFmtId="0" fontId="75" fillId="0" borderId="28" xfId="38" applyFont="1" applyBorder="1" applyAlignment="1" applyProtection="1">
      <alignment horizontal="center" vertical="center"/>
    </xf>
    <xf numFmtId="0" fontId="75" fillId="0" borderId="29" xfId="38" applyFont="1" applyBorder="1" applyAlignment="1" applyProtection="1">
      <alignment horizontal="center" vertical="center"/>
    </xf>
    <xf numFmtId="0" fontId="75" fillId="24" borderId="30" xfId="0" applyFont="1" applyFill="1" applyBorder="1" applyAlignment="1" applyProtection="1">
      <alignment horizontal="center" vertical="center"/>
    </xf>
    <xf numFmtId="2" fontId="75" fillId="0" borderId="30" xfId="38" applyNumberFormat="1" applyFont="1" applyBorder="1" applyAlignment="1" applyProtection="1">
      <alignment horizontal="center" vertical="center"/>
    </xf>
    <xf numFmtId="0" fontId="75" fillId="0" borderId="30" xfId="38" applyFont="1" applyBorder="1" applyAlignment="1" applyProtection="1">
      <alignment horizontal="center" vertical="center"/>
    </xf>
    <xf numFmtId="0" fontId="75" fillId="0" borderId="30" xfId="38" applyFont="1" applyBorder="1" applyAlignment="1" applyProtection="1">
      <alignment horizontal="right" vertical="center"/>
    </xf>
    <xf numFmtId="0" fontId="75" fillId="0" borderId="30" xfId="38" applyFont="1" applyBorder="1" applyAlignment="1" applyProtection="1">
      <alignment vertical="center"/>
    </xf>
    <xf numFmtId="0" fontId="75" fillId="0" borderId="31" xfId="38" applyFont="1" applyBorder="1" applyAlignment="1" applyProtection="1">
      <alignment horizontal="center" vertical="center"/>
    </xf>
    <xf numFmtId="0" fontId="75" fillId="0" borderId="32" xfId="38" applyFont="1" applyBorder="1" applyAlignment="1" applyProtection="1">
      <alignment horizontal="center" vertical="center"/>
    </xf>
    <xf numFmtId="0" fontId="75" fillId="0" borderId="33" xfId="38" applyFont="1" applyBorder="1" applyAlignment="1" applyProtection="1">
      <alignment horizontal="center" vertical="center"/>
    </xf>
    <xf numFmtId="0" fontId="75" fillId="0" borderId="33" xfId="38" applyFont="1" applyBorder="1" applyAlignment="1" applyProtection="1">
      <alignment horizontal="right" vertical="center"/>
    </xf>
    <xf numFmtId="0" fontId="75" fillId="0" borderId="33" xfId="38" applyFont="1" applyBorder="1" applyAlignment="1" applyProtection="1">
      <alignment vertical="center"/>
    </xf>
    <xf numFmtId="0" fontId="75" fillId="0" borderId="34" xfId="38" applyFont="1" applyBorder="1" applyAlignment="1" applyProtection="1">
      <alignment horizontal="center" vertical="center"/>
    </xf>
    <xf numFmtId="0" fontId="75" fillId="0" borderId="0" xfId="38" applyFont="1" applyBorder="1" applyAlignment="1" applyProtection="1">
      <alignment horizontal="center" vertical="center"/>
    </xf>
    <xf numFmtId="0" fontId="75" fillId="0" borderId="35" xfId="38" applyFont="1" applyBorder="1" applyAlignment="1" applyProtection="1">
      <alignment horizontal="center" vertical="center"/>
    </xf>
    <xf numFmtId="0" fontId="75" fillId="0" borderId="35" xfId="38" applyFont="1" applyBorder="1" applyAlignment="1" applyProtection="1">
      <alignment horizontal="right" vertical="center"/>
    </xf>
    <xf numFmtId="0" fontId="75" fillId="0" borderId="35" xfId="38" applyFont="1" applyBorder="1" applyAlignment="1" applyProtection="1">
      <alignment vertical="center"/>
    </xf>
    <xf numFmtId="0" fontId="75" fillId="0" borderId="36" xfId="38" applyFont="1" applyBorder="1" applyAlignment="1" applyProtection="1">
      <alignment horizontal="center" vertical="center"/>
    </xf>
    <xf numFmtId="0" fontId="75" fillId="0" borderId="37" xfId="38" applyFont="1" applyBorder="1" applyAlignment="1" applyProtection="1">
      <alignment horizontal="center" vertical="center"/>
    </xf>
    <xf numFmtId="0" fontId="75" fillId="24" borderId="38" xfId="0" applyFont="1" applyFill="1" applyBorder="1" applyAlignment="1" applyProtection="1">
      <alignment horizontal="center" vertical="center"/>
    </xf>
    <xf numFmtId="2" fontId="75" fillId="0" borderId="38" xfId="38" applyNumberFormat="1" applyFont="1" applyBorder="1" applyAlignment="1" applyProtection="1">
      <alignment horizontal="center" vertical="center"/>
    </xf>
    <xf numFmtId="0" fontId="75" fillId="0" borderId="38" xfId="38" applyFont="1" applyBorder="1" applyAlignment="1" applyProtection="1">
      <alignment horizontal="center" vertical="center"/>
    </xf>
    <xf numFmtId="0" fontId="75" fillId="0" borderId="38" xfId="38" applyFont="1" applyBorder="1" applyAlignment="1" applyProtection="1">
      <alignment horizontal="right" vertical="center"/>
    </xf>
    <xf numFmtId="0" fontId="75" fillId="0" borderId="38" xfId="38" applyFont="1" applyBorder="1" applyAlignment="1" applyProtection="1">
      <alignment vertical="center"/>
    </xf>
    <xf numFmtId="0" fontId="75" fillId="0" borderId="39" xfId="38" applyFont="1" applyBorder="1" applyAlignment="1" applyProtection="1">
      <alignment horizontal="center" vertical="center"/>
    </xf>
    <xf numFmtId="0" fontId="75" fillId="0" borderId="40" xfId="38" applyFont="1" applyBorder="1" applyAlignment="1" applyProtection="1">
      <alignment horizontal="center" vertical="center"/>
    </xf>
    <xf numFmtId="0" fontId="75" fillId="0" borderId="41" xfId="38" applyFont="1" applyBorder="1" applyAlignment="1" applyProtection="1">
      <alignment horizontal="center" vertical="center"/>
    </xf>
    <xf numFmtId="0" fontId="75" fillId="0" borderId="41" xfId="38" applyFont="1" applyBorder="1" applyAlignment="1" applyProtection="1">
      <alignment horizontal="right" vertical="center"/>
    </xf>
    <xf numFmtId="0" fontId="75" fillId="0" borderId="41" xfId="38" applyFont="1" applyBorder="1" applyAlignment="1" applyProtection="1">
      <alignment vertical="center"/>
    </xf>
    <xf numFmtId="0" fontId="75" fillId="0" borderId="42" xfId="38" applyFont="1" applyBorder="1" applyAlignment="1" applyProtection="1">
      <alignment horizontal="center" vertical="center"/>
    </xf>
    <xf numFmtId="0" fontId="75" fillId="0" borderId="43" xfId="38" applyFont="1" applyBorder="1" applyAlignment="1" applyProtection="1">
      <alignment horizontal="center" vertical="center"/>
    </xf>
    <xf numFmtId="0" fontId="75" fillId="0" borderId="44" xfId="38" applyFont="1" applyBorder="1" applyAlignment="1" applyProtection="1">
      <alignment horizontal="center" vertical="center"/>
    </xf>
    <xf numFmtId="0" fontId="75" fillId="0" borderId="45" xfId="38" applyFont="1" applyBorder="1" applyAlignment="1" applyProtection="1">
      <alignment horizontal="center" vertical="center"/>
    </xf>
    <xf numFmtId="0" fontId="76" fillId="0" borderId="0" xfId="0" applyFont="1" applyAlignment="1" applyProtection="1">
      <alignment horizontal="center"/>
    </xf>
    <xf numFmtId="0" fontId="77" fillId="24" borderId="0" xfId="0" applyFont="1" applyFill="1" applyBorder="1" applyAlignment="1" applyProtection="1">
      <alignment horizontal="center" vertical="center" wrapText="1"/>
    </xf>
    <xf numFmtId="0" fontId="77" fillId="2" borderId="46" xfId="0" applyFont="1" applyFill="1" applyBorder="1" applyAlignment="1" applyProtection="1">
      <alignment horizontal="center" vertical="center" wrapText="1"/>
    </xf>
    <xf numFmtId="0" fontId="77" fillId="2" borderId="18" xfId="0" applyFont="1" applyFill="1" applyBorder="1" applyAlignment="1" applyProtection="1">
      <alignment horizontal="center" vertical="center" wrapText="1"/>
    </xf>
    <xf numFmtId="0" fontId="77" fillId="2" borderId="47" xfId="0" applyFont="1" applyFill="1" applyBorder="1" applyAlignment="1" applyProtection="1">
      <alignment horizontal="center" vertical="center" wrapText="1"/>
    </xf>
    <xf numFmtId="1" fontId="76" fillId="0" borderId="30" xfId="0" applyNumberFormat="1" applyFont="1" applyBorder="1" applyAlignment="1" applyProtection="1">
      <alignment horizontal="center"/>
    </xf>
    <xf numFmtId="0" fontId="76" fillId="0" borderId="23" xfId="0" applyFont="1" applyBorder="1" applyAlignment="1" applyProtection="1">
      <alignment horizontal="center"/>
    </xf>
    <xf numFmtId="1" fontId="76" fillId="0" borderId="24" xfId="0" applyNumberFormat="1" applyFont="1" applyBorder="1" applyAlignment="1" applyProtection="1">
      <alignment horizontal="center"/>
    </xf>
    <xf numFmtId="0" fontId="76" fillId="0" borderId="29" xfId="0" applyFont="1" applyBorder="1" applyAlignment="1" applyProtection="1">
      <alignment horizontal="center"/>
    </xf>
    <xf numFmtId="0" fontId="76" fillId="0" borderId="37" xfId="0" applyFont="1" applyBorder="1" applyAlignment="1" applyProtection="1">
      <alignment horizontal="center"/>
    </xf>
    <xf numFmtId="1" fontId="76" fillId="0" borderId="38" xfId="0" applyNumberFormat="1" applyFont="1" applyBorder="1" applyAlignment="1" applyProtection="1">
      <alignment horizontal="center"/>
    </xf>
    <xf numFmtId="0" fontId="76" fillId="0" borderId="48" xfId="0" applyFont="1" applyBorder="1" applyAlignment="1" applyProtection="1">
      <alignment horizontal="center"/>
    </xf>
    <xf numFmtId="0" fontId="77" fillId="2" borderId="49" xfId="0" applyFont="1" applyFill="1" applyBorder="1" applyAlignment="1" applyProtection="1">
      <alignment horizontal="center" vertical="center" wrapText="1"/>
    </xf>
    <xf numFmtId="0" fontId="77" fillId="2" borderId="50" xfId="0" applyFont="1" applyFill="1" applyBorder="1" applyAlignment="1" applyProtection="1">
      <alignment horizontal="center" vertical="center" wrapText="1"/>
    </xf>
    <xf numFmtId="0" fontId="77" fillId="2" borderId="51" xfId="0" applyFont="1" applyFill="1" applyBorder="1" applyAlignment="1" applyProtection="1">
      <alignment horizontal="center" vertical="center" wrapText="1"/>
    </xf>
    <xf numFmtId="0" fontId="20" fillId="0" borderId="0" xfId="0" applyFont="1" applyAlignment="1" applyProtection="1">
      <alignment horizontal="left"/>
    </xf>
    <xf numFmtId="0" fontId="84" fillId="0" borderId="0" xfId="0" applyFont="1" applyBorder="1" applyAlignment="1" applyProtection="1">
      <alignment horizontal="center" vertical="center"/>
    </xf>
    <xf numFmtId="0" fontId="84"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center" wrapText="1"/>
    </xf>
    <xf numFmtId="0" fontId="29" fillId="0" borderId="0" xfId="0" applyFont="1" applyAlignment="1" applyProtection="1">
      <alignment vertical="center"/>
    </xf>
    <xf numFmtId="0" fontId="84" fillId="24" borderId="0" xfId="0" applyFont="1" applyFill="1" applyAlignment="1" applyProtection="1">
      <alignment horizontal="center"/>
    </xf>
    <xf numFmtId="0" fontId="29" fillId="0" borderId="0" xfId="0" applyFont="1" applyAlignment="1" applyProtection="1">
      <alignment horizontal="center"/>
    </xf>
    <xf numFmtId="0" fontId="29" fillId="0" borderId="0" xfId="0" applyFont="1" applyAlignment="1" applyProtection="1">
      <alignment horizontal="center" vertical="center"/>
    </xf>
    <xf numFmtId="0" fontId="31" fillId="0" borderId="0" xfId="0" applyFont="1" applyAlignment="1" applyProtection="1">
      <alignment horizontal="center" vertical="center"/>
    </xf>
    <xf numFmtId="0" fontId="31" fillId="31" borderId="0" xfId="0" applyFont="1" applyFill="1" applyBorder="1" applyAlignment="1" applyProtection="1">
      <alignment horizontal="center" vertical="center"/>
    </xf>
    <xf numFmtId="0" fontId="31" fillId="31" borderId="0" xfId="0" applyFont="1" applyFill="1" applyBorder="1" applyAlignment="1" applyProtection="1">
      <alignment horizontal="center" vertical="center" wrapText="1"/>
    </xf>
    <xf numFmtId="0" fontId="31" fillId="33" borderId="0" xfId="0" applyFont="1" applyFill="1" applyBorder="1" applyAlignment="1" applyProtection="1">
      <alignment horizontal="center" vertical="center" wrapText="1"/>
    </xf>
    <xf numFmtId="0" fontId="29" fillId="31" borderId="0" xfId="0" applyFont="1" applyFill="1" applyAlignment="1" applyProtection="1">
      <alignment horizontal="center"/>
    </xf>
    <xf numFmtId="0" fontId="29" fillId="31" borderId="0" xfId="0" applyFont="1" applyFill="1" applyBorder="1" applyAlignment="1" applyProtection="1">
      <alignment horizontal="center"/>
    </xf>
    <xf numFmtId="0" fontId="29" fillId="32" borderId="0" xfId="0" applyFont="1" applyFill="1" applyBorder="1" applyAlignment="1" applyProtection="1">
      <alignment horizontal="center"/>
    </xf>
    <xf numFmtId="0" fontId="80" fillId="31" borderId="0" xfId="0" applyFont="1" applyFill="1" applyAlignment="1" applyProtection="1">
      <alignment horizontal="center"/>
    </xf>
    <xf numFmtId="1" fontId="29" fillId="31" borderId="0" xfId="0" applyNumberFormat="1" applyFont="1" applyFill="1" applyAlignment="1" applyProtection="1">
      <alignment horizontal="center"/>
    </xf>
    <xf numFmtId="0" fontId="29" fillId="32" borderId="0" xfId="0" applyFont="1" applyFill="1" applyAlignment="1" applyProtection="1">
      <alignment horizontal="center"/>
    </xf>
    <xf numFmtId="0" fontId="40" fillId="31" borderId="0" xfId="0" applyFont="1" applyFill="1" applyAlignment="1" applyProtection="1">
      <alignment horizontal="center"/>
    </xf>
    <xf numFmtId="0" fontId="81" fillId="32" borderId="0" xfId="0" applyFont="1" applyFill="1" applyAlignment="1" applyProtection="1">
      <alignment horizontal="left"/>
    </xf>
    <xf numFmtId="1" fontId="40" fillId="31" borderId="0" xfId="0" applyNumberFormat="1" applyFont="1" applyFill="1" applyAlignment="1" applyProtection="1">
      <alignment horizontal="center"/>
    </xf>
    <xf numFmtId="0" fontId="40" fillId="32" borderId="0" xfId="0" applyFont="1" applyFill="1" applyAlignment="1" applyProtection="1">
      <alignment horizontal="center"/>
    </xf>
    <xf numFmtId="0" fontId="40" fillId="31" borderId="0" xfId="0" applyFont="1" applyFill="1" applyAlignment="1" applyProtection="1">
      <alignment horizontal="left"/>
    </xf>
    <xf numFmtId="0" fontId="40" fillId="32" borderId="0" xfId="0" applyFont="1" applyFill="1" applyBorder="1" applyAlignment="1" applyProtection="1">
      <alignment horizontal="center"/>
    </xf>
    <xf numFmtId="0" fontId="40" fillId="31" borderId="0" xfId="0" applyFont="1" applyFill="1" applyBorder="1" applyAlignment="1" applyProtection="1">
      <alignment horizontal="center"/>
    </xf>
    <xf numFmtId="0" fontId="40" fillId="31" borderId="0" xfId="0" applyFont="1" applyFill="1" applyAlignment="1" applyProtection="1">
      <alignment horizontal="center" vertical="center"/>
    </xf>
    <xf numFmtId="0" fontId="40" fillId="31" borderId="0" xfId="0" applyFont="1" applyFill="1" applyBorder="1" applyAlignment="1" applyProtection="1">
      <alignment horizontal="center" vertical="center"/>
    </xf>
    <xf numFmtId="0" fontId="40" fillId="32" borderId="0" xfId="0" applyFont="1" applyFill="1" applyBorder="1" applyAlignment="1" applyProtection="1">
      <alignment horizontal="center" vertical="center"/>
    </xf>
    <xf numFmtId="0" fontId="40" fillId="31" borderId="0" xfId="0" applyFont="1" applyFill="1" applyBorder="1" applyAlignment="1" applyProtection="1">
      <alignment horizontal="left" vertical="center"/>
    </xf>
    <xf numFmtId="0" fontId="41" fillId="31" borderId="0" xfId="0" applyFont="1" applyFill="1" applyAlignment="1" applyProtection="1">
      <alignment horizontal="center" vertical="center"/>
    </xf>
    <xf numFmtId="0" fontId="40" fillId="31" borderId="0" xfId="0" applyFont="1" applyFill="1" applyAlignment="1" applyProtection="1">
      <alignment vertical="center"/>
    </xf>
    <xf numFmtId="0" fontId="40" fillId="31" borderId="0" xfId="0" applyFont="1" applyFill="1" applyAlignment="1">
      <alignment horizontal="center"/>
    </xf>
    <xf numFmtId="0" fontId="41" fillId="32" borderId="0" xfId="0" applyFont="1" applyFill="1" applyBorder="1" applyAlignment="1" applyProtection="1">
      <alignment horizontal="center" vertical="center"/>
    </xf>
    <xf numFmtId="0" fontId="41" fillId="31" borderId="0" xfId="0" applyFont="1" applyFill="1" applyBorder="1" applyAlignment="1" applyProtection="1">
      <alignment horizontal="center"/>
    </xf>
    <xf numFmtId="0" fontId="40" fillId="31" borderId="0" xfId="0" applyFont="1" applyFill="1" applyBorder="1" applyAlignment="1">
      <alignment horizontal="center"/>
    </xf>
    <xf numFmtId="0" fontId="40" fillId="34" borderId="0" xfId="0" applyFont="1" applyFill="1" applyBorder="1" applyAlignment="1" applyProtection="1">
      <alignment horizontal="center" vertical="center"/>
    </xf>
    <xf numFmtId="0" fontId="40" fillId="34" borderId="16" xfId="0" applyFont="1" applyFill="1" applyBorder="1" applyAlignment="1" applyProtection="1">
      <alignment horizontal="center" vertical="center"/>
    </xf>
    <xf numFmtId="0" fontId="40" fillId="34" borderId="52" xfId="0" applyFont="1" applyFill="1" applyBorder="1" applyAlignment="1" applyProtection="1">
      <alignment horizontal="center" vertical="center"/>
    </xf>
    <xf numFmtId="0" fontId="40" fillId="34" borderId="53" xfId="0" applyFont="1" applyFill="1" applyBorder="1" applyAlignment="1" applyProtection="1">
      <alignment horizontal="center" vertical="center"/>
    </xf>
    <xf numFmtId="0" fontId="30" fillId="0" borderId="16" xfId="0" applyFont="1" applyBorder="1" applyAlignment="1" applyProtection="1">
      <alignment horizontal="center" vertical="center" wrapText="1"/>
    </xf>
    <xf numFmtId="0" fontId="30" fillId="35" borderId="16" xfId="0" applyFont="1" applyFill="1" applyBorder="1" applyAlignment="1" applyProtection="1">
      <alignment horizontal="center" vertical="center" wrapText="1"/>
    </xf>
    <xf numFmtId="0" fontId="30" fillId="27" borderId="16"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54"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1" fontId="20" fillId="0" borderId="56"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13" xfId="0" applyNumberFormat="1" applyFont="1" applyBorder="1" applyAlignment="1" applyProtection="1">
      <alignment horizontal="center" vertical="center"/>
    </xf>
    <xf numFmtId="1" fontId="79" fillId="28" borderId="0" xfId="0" applyNumberFormat="1" applyFont="1" applyFill="1" applyBorder="1" applyAlignment="1" applyProtection="1">
      <alignment horizontal="center" vertical="center"/>
    </xf>
    <xf numFmtId="1" fontId="84" fillId="0" borderId="0"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25" borderId="57" xfId="0" applyFont="1" applyFill="1" applyBorder="1" applyAlignment="1" applyProtection="1">
      <alignment horizontal="center" vertical="center"/>
      <protection locked="0"/>
    </xf>
    <xf numFmtId="1" fontId="20" fillId="0" borderId="52" xfId="0" applyNumberFormat="1" applyFont="1" applyBorder="1" applyAlignment="1" applyProtection="1">
      <alignment horizontal="center" vertical="center"/>
    </xf>
    <xf numFmtId="0" fontId="20" fillId="24" borderId="0" xfId="0" applyFont="1" applyFill="1" applyBorder="1" applyAlignment="1" applyProtection="1">
      <alignment horizontal="center" vertical="center"/>
    </xf>
    <xf numFmtId="2" fontId="20" fillId="24" borderId="0" xfId="0" applyNumberFormat="1" applyFont="1" applyFill="1" applyBorder="1" applyAlignment="1" applyProtection="1">
      <alignment horizontal="center" vertical="center"/>
    </xf>
    <xf numFmtId="1" fontId="20" fillId="24" borderId="0" xfId="0" applyNumberFormat="1"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25" borderId="60" xfId="0" applyFont="1" applyFill="1" applyBorder="1" applyAlignment="1" applyProtection="1">
      <alignment horizontal="center" vertical="center"/>
      <protection locked="0"/>
    </xf>
    <xf numFmtId="1" fontId="20" fillId="0" borderId="53" xfId="0" applyNumberFormat="1" applyFont="1" applyBorder="1" applyAlignment="1" applyProtection="1">
      <alignment horizontal="center" vertical="center"/>
    </xf>
    <xf numFmtId="1" fontId="20" fillId="0" borderId="61" xfId="0" applyNumberFormat="1" applyFont="1" applyBorder="1" applyAlignment="1" applyProtection="1">
      <alignment horizontal="center" vertical="center"/>
    </xf>
    <xf numFmtId="0" fontId="20" fillId="0" borderId="0" xfId="0" applyFont="1" applyFill="1" applyAlignment="1" applyProtection="1">
      <alignment horizontal="center" vertical="center"/>
    </xf>
    <xf numFmtId="0" fontId="20" fillId="0" borderId="0" xfId="0" applyFont="1" applyAlignment="1" applyProtection="1">
      <alignment horizontal="center" vertical="center"/>
    </xf>
    <xf numFmtId="0" fontId="35" fillId="0" borderId="0" xfId="0" applyFont="1" applyBorder="1" applyAlignment="1" applyProtection="1">
      <alignment horizontal="center" vertical="center"/>
    </xf>
    <xf numFmtId="0" fontId="20" fillId="0" borderId="0" xfId="0" applyFont="1" applyAlignment="1" applyProtection="1">
      <alignment horizontal="right" vertical="center"/>
    </xf>
    <xf numFmtId="0" fontId="29" fillId="26" borderId="0" xfId="0" applyFont="1" applyFill="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42" fillId="0" borderId="0" xfId="0" applyFont="1" applyAlignment="1" applyProtection="1">
      <alignment horizontal="right" vertical="center"/>
    </xf>
    <xf numFmtId="0" fontId="44" fillId="0" borderId="0" xfId="0" applyFont="1" applyAlignment="1" applyProtection="1">
      <alignment horizontal="left" vertical="center"/>
    </xf>
    <xf numFmtId="0" fontId="45" fillId="0" borderId="0" xfId="0" applyFont="1" applyAlignment="1" applyProtection="1">
      <alignment horizontal="center" vertical="center"/>
    </xf>
    <xf numFmtId="2" fontId="20" fillId="0" borderId="0" xfId="0" applyNumberFormat="1" applyFont="1" applyAlignment="1" applyProtection="1">
      <alignment horizontal="center" vertical="center"/>
    </xf>
    <xf numFmtId="2" fontId="84" fillId="0" borderId="0" xfId="0" applyNumberFormat="1" applyFont="1" applyFill="1" applyBorder="1" applyAlignment="1" applyProtection="1">
      <alignment horizontal="left" vertical="center"/>
    </xf>
    <xf numFmtId="0" fontId="30" fillId="0" borderId="0" xfId="0" applyFont="1" applyAlignment="1" applyProtection="1">
      <alignment horizontal="right" vertical="center"/>
    </xf>
    <xf numFmtId="0" fontId="37" fillId="0" borderId="0" xfId="0" applyFont="1" applyAlignment="1" applyProtection="1">
      <alignment horizontal="center" vertical="center"/>
    </xf>
    <xf numFmtId="0" fontId="36" fillId="0" borderId="0" xfId="0" applyFont="1" applyAlignment="1" applyProtection="1">
      <alignment horizontal="right" vertical="center"/>
    </xf>
    <xf numFmtId="0" fontId="84" fillId="0" borderId="0" xfId="0" applyFont="1" applyFill="1" applyBorder="1" applyAlignment="1" applyProtection="1">
      <alignment horizontal="left" vertical="center"/>
    </xf>
    <xf numFmtId="0" fontId="86" fillId="24" borderId="0" xfId="0" applyFont="1" applyFill="1" applyBorder="1" applyAlignment="1" applyProtection="1">
      <alignment horizontal="center" vertical="center"/>
    </xf>
    <xf numFmtId="0" fontId="20" fillId="36" borderId="0" xfId="0" applyFont="1" applyFill="1" applyBorder="1" applyAlignment="1" applyProtection="1">
      <alignment horizontal="center" vertical="center"/>
    </xf>
    <xf numFmtId="1" fontId="29" fillId="24" borderId="0" xfId="0" applyNumberFormat="1"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2" fontId="30" fillId="24" borderId="0" xfId="0" applyNumberFormat="1" applyFont="1" applyFill="1" applyAlignment="1" applyProtection="1">
      <alignment horizontal="center" vertical="center"/>
    </xf>
    <xf numFmtId="2" fontId="20" fillId="0" borderId="0" xfId="0" applyNumberFormat="1" applyFont="1" applyAlignment="1" applyProtection="1">
      <alignment horizontal="right" vertical="center"/>
    </xf>
    <xf numFmtId="2" fontId="29" fillId="26" borderId="0" xfId="0" applyNumberFormat="1" applyFont="1" applyFill="1" applyAlignment="1" applyProtection="1">
      <alignment horizontal="center" vertical="center"/>
    </xf>
    <xf numFmtId="0" fontId="42" fillId="0" borderId="0" xfId="0" applyFont="1" applyAlignment="1" applyProtection="1">
      <alignment horizontal="center" vertical="center"/>
    </xf>
    <xf numFmtId="2" fontId="84" fillId="0" borderId="0" xfId="0" applyNumberFormat="1" applyFont="1" applyFill="1" applyBorder="1" applyAlignment="1" applyProtection="1">
      <alignment horizontal="center" vertical="center"/>
    </xf>
    <xf numFmtId="1" fontId="20" fillId="0" borderId="10" xfId="0" applyNumberFormat="1" applyFont="1" applyBorder="1" applyAlignment="1" applyProtection="1">
      <alignment horizontal="center" vertical="center"/>
    </xf>
    <xf numFmtId="1" fontId="20" fillId="0" borderId="11" xfId="0" applyNumberFormat="1" applyFont="1" applyBorder="1" applyAlignment="1" applyProtection="1">
      <alignment horizontal="center" vertical="center"/>
    </xf>
    <xf numFmtId="1" fontId="20" fillId="0" borderId="59" xfId="0" applyNumberFormat="1" applyFont="1" applyBorder="1" applyAlignment="1" applyProtection="1">
      <alignment horizontal="center" vertical="center"/>
    </xf>
    <xf numFmtId="0" fontId="20" fillId="0" borderId="0" xfId="0" applyFont="1" applyFill="1" applyAlignment="1" applyProtection="1">
      <alignment horizontal="right" vertical="center"/>
    </xf>
    <xf numFmtId="0" fontId="35" fillId="0" borderId="0" xfId="0" applyFont="1" applyBorder="1" applyAlignment="1" applyProtection="1">
      <alignment horizontal="right" vertical="center"/>
    </xf>
    <xf numFmtId="0" fontId="29" fillId="26" borderId="0" xfId="0" applyFont="1" applyFill="1" applyAlignment="1" applyProtection="1">
      <alignment horizontal="right" vertical="center"/>
    </xf>
    <xf numFmtId="0" fontId="8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1" fontId="29" fillId="0" borderId="0" xfId="0" applyNumberFormat="1" applyFont="1" applyFill="1" applyBorder="1" applyAlignment="1" applyProtection="1">
      <alignment horizontal="right" vertical="center"/>
    </xf>
    <xf numFmtId="0" fontId="29" fillId="0" borderId="0" xfId="0" applyFont="1" applyAlignment="1" applyProtection="1">
      <alignment horizontal="right" vertical="center"/>
    </xf>
    <xf numFmtId="0" fontId="45" fillId="0" borderId="0" xfId="0" applyFont="1" applyAlignment="1" applyProtection="1">
      <alignment horizontal="right" vertical="center"/>
    </xf>
    <xf numFmtId="2" fontId="84" fillId="0" borderId="0" xfId="0" applyNumberFormat="1" applyFont="1" applyFill="1" applyBorder="1" applyAlignment="1" applyProtection="1">
      <alignment horizontal="right" vertical="center"/>
    </xf>
    <xf numFmtId="0" fontId="20" fillId="29" borderId="12" xfId="0" applyFont="1" applyFill="1" applyBorder="1" applyAlignment="1" applyProtection="1">
      <alignment horizontal="center" vertical="center"/>
      <protection locked="0"/>
    </xf>
    <xf numFmtId="0" fontId="20" fillId="24" borderId="0" xfId="0" applyFont="1" applyFill="1" applyAlignment="1" applyProtection="1">
      <alignment horizontal="center" vertical="center"/>
    </xf>
    <xf numFmtId="0" fontId="29" fillId="32" borderId="0" xfId="0" applyFont="1" applyFill="1" applyAlignment="1" applyProtection="1">
      <alignment horizontal="center" vertical="center"/>
    </xf>
    <xf numFmtId="0" fontId="20" fillId="31" borderId="0" xfId="0" applyFont="1" applyFill="1" applyBorder="1" applyAlignment="1" applyProtection="1">
      <alignment horizontal="center" vertical="center"/>
    </xf>
    <xf numFmtId="0" fontId="20" fillId="32" borderId="0" xfId="0" applyFont="1" applyFill="1" applyBorder="1" applyAlignment="1" applyProtection="1">
      <alignment horizontal="center" vertical="center"/>
    </xf>
    <xf numFmtId="0" fontId="20" fillId="25" borderId="63" xfId="0" applyFont="1" applyFill="1" applyBorder="1" applyAlignment="1" applyProtection="1">
      <alignment horizontal="center" vertical="center"/>
      <protection locked="0"/>
    </xf>
    <xf numFmtId="0" fontId="20" fillId="25" borderId="64" xfId="0" applyFont="1" applyFill="1" applyBorder="1" applyAlignment="1" applyProtection="1">
      <alignment horizontal="center" vertical="center"/>
      <protection locked="0"/>
    </xf>
    <xf numFmtId="0" fontId="20" fillId="25" borderId="65" xfId="0" applyFont="1" applyFill="1" applyBorder="1" applyAlignment="1" applyProtection="1">
      <alignment horizontal="center" vertical="center"/>
      <protection locked="0"/>
    </xf>
    <xf numFmtId="0" fontId="20" fillId="25" borderId="66"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xf>
    <xf numFmtId="0" fontId="20" fillId="37" borderId="67" xfId="0" applyFont="1" applyFill="1" applyBorder="1" applyAlignment="1" applyProtection="1">
      <alignment horizontal="center" vertical="center"/>
    </xf>
    <xf numFmtId="0" fontId="20" fillId="0" borderId="68" xfId="0" applyFont="1" applyFill="1" applyBorder="1" applyAlignment="1" applyProtection="1">
      <alignment horizontal="center" vertical="center"/>
    </xf>
    <xf numFmtId="0" fontId="20" fillId="0" borderId="68" xfId="0" applyFont="1" applyBorder="1" applyAlignment="1" applyProtection="1">
      <alignment horizontal="center" vertical="center"/>
    </xf>
    <xf numFmtId="0" fontId="30" fillId="0" borderId="0" xfId="0" applyFont="1" applyAlignment="1" applyProtection="1">
      <alignment horizontal="center" vertical="center" wrapText="1"/>
    </xf>
    <xf numFmtId="0" fontId="30" fillId="36" borderId="0" xfId="0" applyFont="1" applyFill="1" applyBorder="1" applyAlignment="1" applyProtection="1">
      <alignment horizontal="center" vertical="center"/>
    </xf>
    <xf numFmtId="0" fontId="20" fillId="31" borderId="0" xfId="0" applyFont="1" applyFill="1" applyBorder="1" applyAlignment="1" applyProtection="1">
      <alignment vertical="center"/>
    </xf>
    <xf numFmtId="0" fontId="30" fillId="32" borderId="0" xfId="0" applyFont="1" applyFill="1" applyBorder="1" applyAlignment="1" applyProtection="1">
      <alignment horizontal="center" vertical="center"/>
    </xf>
    <xf numFmtId="2" fontId="20" fillId="24" borderId="0" xfId="0" applyNumberFormat="1" applyFont="1" applyFill="1" applyAlignment="1" applyProtection="1">
      <alignment horizontal="left" vertical="center"/>
    </xf>
    <xf numFmtId="0" fontId="84" fillId="26" borderId="0" xfId="0" applyFont="1" applyFill="1" applyAlignment="1" applyProtection="1">
      <alignment horizontal="center"/>
    </xf>
    <xf numFmtId="0" fontId="84" fillId="0" borderId="0" xfId="0" applyFont="1" applyAlignment="1" applyProtection="1">
      <alignment horizontal="center"/>
    </xf>
    <xf numFmtId="0" fontId="84" fillId="0" borderId="0" xfId="0" applyFont="1" applyBorder="1" applyAlignment="1" applyProtection="1">
      <alignment horizontal="center"/>
    </xf>
    <xf numFmtId="0" fontId="86" fillId="0" borderId="0" xfId="0" applyFont="1" applyBorder="1" applyAlignment="1" applyProtection="1">
      <alignment horizontal="right" vertical="center"/>
    </xf>
    <xf numFmtId="0" fontId="84" fillId="0" borderId="0" xfId="0" applyFont="1" applyBorder="1" applyAlignment="1" applyProtection="1">
      <alignment horizontal="left"/>
    </xf>
    <xf numFmtId="1" fontId="76" fillId="0" borderId="70" xfId="0" applyNumberFormat="1" applyFont="1" applyBorder="1" applyAlignment="1" applyProtection="1">
      <alignment horizontal="center"/>
    </xf>
    <xf numFmtId="1" fontId="76" fillId="0" borderId="71" xfId="0" applyNumberFormat="1" applyFont="1" applyBorder="1" applyAlignment="1" applyProtection="1">
      <alignment horizontal="center"/>
    </xf>
    <xf numFmtId="1" fontId="76" fillId="0" borderId="72" xfId="0" applyNumberFormat="1" applyFont="1" applyBorder="1" applyAlignment="1" applyProtection="1">
      <alignment horizontal="center"/>
    </xf>
    <xf numFmtId="0" fontId="87" fillId="38" borderId="0" xfId="0" applyFont="1" applyFill="1" applyBorder="1" applyAlignment="1" applyProtection="1">
      <alignment horizontal="center" vertical="center"/>
    </xf>
    <xf numFmtId="0" fontId="82" fillId="0" borderId="0" xfId="0" applyFont="1" applyAlignment="1" applyProtection="1">
      <alignment vertical="center"/>
    </xf>
    <xf numFmtId="0" fontId="78" fillId="39" borderId="43" xfId="0" applyFont="1" applyFill="1" applyBorder="1" applyAlignment="1" applyProtection="1">
      <alignment horizontal="center"/>
    </xf>
    <xf numFmtId="0" fontId="78" fillId="39" borderId="73" xfId="0" applyFont="1" applyFill="1" applyBorder="1" applyAlignment="1" applyProtection="1">
      <alignment horizontal="center"/>
    </xf>
    <xf numFmtId="0" fontId="78" fillId="39" borderId="74" xfId="0" applyFont="1" applyFill="1" applyBorder="1" applyAlignment="1" applyProtection="1">
      <alignment horizontal="center"/>
    </xf>
    <xf numFmtId="0" fontId="78" fillId="39" borderId="44" xfId="0" applyFont="1" applyFill="1" applyBorder="1" applyAlignment="1" applyProtection="1">
      <alignment horizontal="center"/>
    </xf>
    <xf numFmtId="0" fontId="78" fillId="39" borderId="75" xfId="0" applyFont="1" applyFill="1" applyBorder="1" applyAlignment="1" applyProtection="1">
      <alignment horizontal="center"/>
    </xf>
    <xf numFmtId="0" fontId="78" fillId="39" borderId="76" xfId="0" applyFont="1" applyFill="1" applyBorder="1" applyAlignment="1" applyProtection="1">
      <alignment horizontal="center"/>
    </xf>
    <xf numFmtId="0" fontId="78" fillId="0" borderId="0" xfId="0" applyFont="1" applyAlignment="1" applyProtection="1">
      <alignment horizontal="center"/>
    </xf>
    <xf numFmtId="0" fontId="78" fillId="39" borderId="45" xfId="0" applyFont="1" applyFill="1" applyBorder="1" applyAlignment="1" applyProtection="1">
      <alignment horizontal="center"/>
    </xf>
    <xf numFmtId="0" fontId="78" fillId="39" borderId="77" xfId="0" applyFont="1" applyFill="1" applyBorder="1" applyAlignment="1" applyProtection="1">
      <alignment horizontal="center"/>
    </xf>
    <xf numFmtId="0" fontId="78" fillId="39" borderId="78" xfId="0" applyFont="1" applyFill="1" applyBorder="1" applyAlignment="1" applyProtection="1">
      <alignment horizontal="center"/>
    </xf>
    <xf numFmtId="0" fontId="31" fillId="40" borderId="0" xfId="0" applyFont="1" applyFill="1" applyBorder="1" applyAlignment="1" applyProtection="1">
      <alignment horizontal="center" vertical="center" wrapText="1"/>
    </xf>
    <xf numFmtId="1" fontId="20" fillId="40" borderId="0" xfId="0" applyNumberFormat="1" applyFont="1" applyFill="1" applyBorder="1" applyAlignment="1" applyProtection="1">
      <alignment horizontal="center"/>
    </xf>
    <xf numFmtId="0" fontId="31" fillId="40" borderId="0" xfId="0" applyFont="1" applyFill="1" applyBorder="1" applyAlignment="1" applyProtection="1">
      <alignment horizontal="center" vertical="center"/>
    </xf>
    <xf numFmtId="0" fontId="84" fillId="0" borderId="0" xfId="0" applyFont="1" applyFill="1" applyAlignment="1" applyProtection="1">
      <alignment horizontal="center"/>
    </xf>
    <xf numFmtId="1" fontId="20" fillId="24" borderId="13" xfId="0" applyNumberFormat="1" applyFont="1" applyFill="1" applyBorder="1" applyAlignment="1" applyProtection="1">
      <alignment horizontal="center"/>
    </xf>
    <xf numFmtId="1" fontId="20" fillId="24" borderId="0" xfId="0" applyNumberFormat="1" applyFont="1" applyFill="1" applyBorder="1" applyAlignment="1" applyProtection="1">
      <alignment horizontal="center"/>
    </xf>
    <xf numFmtId="0" fontId="20" fillId="31" borderId="0" xfId="0" applyFont="1" applyFill="1" applyAlignment="1" applyProtection="1">
      <alignment horizontal="center"/>
    </xf>
    <xf numFmtId="0" fontId="30" fillId="31" borderId="0" xfId="0" applyFont="1" applyFill="1" applyBorder="1" applyAlignment="1" applyProtection="1">
      <alignment horizontal="right"/>
    </xf>
    <xf numFmtId="0" fontId="29" fillId="31" borderId="0" xfId="0" applyFont="1" applyFill="1" applyBorder="1" applyAlignment="1" applyProtection="1">
      <alignment horizontal="left"/>
    </xf>
    <xf numFmtId="0" fontId="30" fillId="25" borderId="0" xfId="0" applyFont="1" applyFill="1" applyBorder="1" applyAlignment="1" applyProtection="1">
      <alignment horizontal="center" vertical="center"/>
      <protection locked="0"/>
    </xf>
    <xf numFmtId="1" fontId="20" fillId="24" borderId="61" xfId="0" applyNumberFormat="1" applyFont="1" applyFill="1" applyBorder="1" applyAlignment="1" applyProtection="1">
      <alignment horizontal="center"/>
    </xf>
    <xf numFmtId="0" fontId="84" fillId="31" borderId="0" xfId="0" applyFont="1" applyFill="1" applyBorder="1" applyAlignment="1" applyProtection="1">
      <alignment horizontal="left"/>
    </xf>
    <xf numFmtId="0" fontId="88" fillId="31" borderId="0" xfId="0" applyFont="1" applyFill="1" applyBorder="1" applyAlignment="1" applyProtection="1">
      <alignment horizontal="left"/>
    </xf>
    <xf numFmtId="0" fontId="86" fillId="33" borderId="0" xfId="0" applyFont="1" applyFill="1" applyBorder="1" applyAlignment="1" applyProtection="1">
      <alignment horizontal="left" vertical="center" wrapText="1"/>
    </xf>
    <xf numFmtId="1" fontId="84" fillId="33" borderId="0" xfId="0" applyNumberFormat="1" applyFont="1" applyFill="1" applyBorder="1" applyAlignment="1" applyProtection="1">
      <alignment horizontal="left"/>
    </xf>
    <xf numFmtId="0" fontId="20" fillId="0" borderId="82" xfId="0" applyFont="1" applyBorder="1" applyAlignment="1" applyProtection="1">
      <alignment horizontal="center"/>
    </xf>
    <xf numFmtId="1" fontId="20" fillId="40" borderId="83" xfId="0" applyNumberFormat="1" applyFont="1" applyFill="1" applyBorder="1" applyAlignment="1" applyProtection="1">
      <alignment horizontal="center"/>
    </xf>
    <xf numFmtId="0" fontId="20" fillId="0" borderId="84" xfId="0" applyFont="1" applyBorder="1" applyAlignment="1" applyProtection="1">
      <alignment horizontal="center"/>
    </xf>
    <xf numFmtId="0" fontId="20" fillId="24" borderId="85" xfId="0" applyFont="1" applyFill="1" applyBorder="1" applyAlignment="1" applyProtection="1">
      <alignment horizontal="center"/>
    </xf>
    <xf numFmtId="0" fontId="20" fillId="0" borderId="86" xfId="0" applyFont="1" applyBorder="1" applyAlignment="1" applyProtection="1">
      <alignment horizontal="center"/>
    </xf>
    <xf numFmtId="0" fontId="20" fillId="24" borderId="87" xfId="0" applyFont="1" applyFill="1" applyBorder="1" applyAlignment="1" applyProtection="1">
      <alignment horizontal="center"/>
    </xf>
    <xf numFmtId="1" fontId="20" fillId="40" borderId="87" xfId="0" applyNumberFormat="1" applyFont="1" applyFill="1" applyBorder="1" applyAlignment="1" applyProtection="1">
      <alignment horizontal="center"/>
    </xf>
    <xf numFmtId="1" fontId="20" fillId="27" borderId="87" xfId="0" applyNumberFormat="1" applyFont="1" applyFill="1" applyBorder="1" applyAlignment="1" applyProtection="1">
      <alignment horizontal="center"/>
    </xf>
    <xf numFmtId="1" fontId="20" fillId="40" borderId="88" xfId="0" applyNumberFormat="1" applyFont="1" applyFill="1" applyBorder="1" applyAlignment="1" applyProtection="1">
      <alignment horizontal="center"/>
    </xf>
    <xf numFmtId="1" fontId="20" fillId="0" borderId="88" xfId="0" applyNumberFormat="1" applyFont="1" applyBorder="1" applyAlignment="1" applyProtection="1">
      <alignment horizontal="center"/>
    </xf>
    <xf numFmtId="1" fontId="20" fillId="0" borderId="83" xfId="0" applyNumberFormat="1" applyFont="1" applyBorder="1" applyAlignment="1" applyProtection="1">
      <alignment horizontal="center"/>
    </xf>
    <xf numFmtId="1" fontId="20" fillId="0" borderId="89" xfId="0" applyNumberFormat="1" applyFont="1" applyBorder="1" applyAlignment="1" applyProtection="1">
      <alignment horizontal="center"/>
    </xf>
    <xf numFmtId="1" fontId="20" fillId="0" borderId="90" xfId="0" applyNumberFormat="1" applyFont="1" applyBorder="1" applyAlignment="1" applyProtection="1">
      <alignment horizontal="center"/>
    </xf>
    <xf numFmtId="1" fontId="20" fillId="0" borderId="20" xfId="0" applyNumberFormat="1" applyFont="1" applyBorder="1" applyAlignment="1" applyProtection="1">
      <alignment horizontal="center"/>
    </xf>
    <xf numFmtId="1" fontId="20" fillId="0" borderId="91" xfId="0" applyNumberFormat="1" applyFont="1" applyBorder="1" applyAlignment="1" applyProtection="1">
      <alignment horizontal="center"/>
    </xf>
    <xf numFmtId="1" fontId="43" fillId="25" borderId="0" xfId="0" applyNumberFormat="1" applyFont="1" applyFill="1" applyAlignment="1" applyProtection="1">
      <alignment horizontal="center" vertical="center"/>
      <protection locked="0"/>
    </xf>
    <xf numFmtId="0" fontId="86" fillId="0" borderId="0" xfId="0" applyFont="1" applyAlignment="1" applyProtection="1">
      <alignment horizontal="center" vertical="center"/>
    </xf>
    <xf numFmtId="1" fontId="20" fillId="27" borderId="93" xfId="0" applyNumberFormat="1" applyFont="1" applyFill="1" applyBorder="1" applyAlignment="1" applyProtection="1">
      <alignment horizontal="center"/>
    </xf>
    <xf numFmtId="1" fontId="20" fillId="27" borderId="94" xfId="0" applyNumberFormat="1" applyFont="1" applyFill="1" applyBorder="1" applyAlignment="1" applyProtection="1">
      <alignment horizontal="center"/>
    </xf>
    <xf numFmtId="1" fontId="20" fillId="27" borderId="95" xfId="0" applyNumberFormat="1" applyFont="1" applyFill="1" applyBorder="1" applyAlignment="1" applyProtection="1">
      <alignment horizontal="center"/>
    </xf>
    <xf numFmtId="2" fontId="84" fillId="24" borderId="0" xfId="0" applyNumberFormat="1" applyFont="1" applyFill="1" applyAlignment="1" applyProtection="1">
      <alignment horizontal="left" vertical="center"/>
    </xf>
    <xf numFmtId="1" fontId="20" fillId="40" borderId="96" xfId="0" applyNumberFormat="1" applyFont="1" applyFill="1" applyBorder="1" applyAlignment="1" applyProtection="1">
      <alignment horizontal="center"/>
    </xf>
    <xf numFmtId="1" fontId="20" fillId="27" borderId="96" xfId="0" applyNumberFormat="1" applyFont="1" applyFill="1" applyBorder="1" applyAlignment="1" applyProtection="1">
      <alignment horizontal="center"/>
    </xf>
    <xf numFmtId="1" fontId="20" fillId="40" borderId="97" xfId="0" applyNumberFormat="1" applyFont="1" applyFill="1" applyBorder="1" applyAlignment="1" applyProtection="1">
      <alignment horizontal="center"/>
    </xf>
    <xf numFmtId="0" fontId="20" fillId="25" borderId="11" xfId="0" applyFont="1" applyFill="1" applyBorder="1" applyAlignment="1" applyProtection="1">
      <alignment horizontal="center" vertical="center"/>
      <protection locked="0"/>
    </xf>
    <xf numFmtId="0" fontId="20" fillId="30" borderId="12" xfId="0" applyFont="1" applyFill="1" applyBorder="1" applyAlignment="1" applyProtection="1">
      <alignment horizontal="center" vertical="center"/>
      <protection locked="0"/>
    </xf>
    <xf numFmtId="0" fontId="20" fillId="25" borderId="98" xfId="0" applyFont="1" applyFill="1" applyBorder="1" applyAlignment="1" applyProtection="1">
      <alignment horizontal="center" vertical="center"/>
      <protection locked="0"/>
    </xf>
    <xf numFmtId="0" fontId="20" fillId="25" borderId="99" xfId="0" applyFont="1" applyFill="1" applyBorder="1" applyAlignment="1" applyProtection="1">
      <alignment horizontal="center" vertical="center"/>
      <protection locked="0"/>
    </xf>
    <xf numFmtId="0" fontId="20" fillId="25" borderId="100" xfId="0" applyFont="1" applyFill="1" applyBorder="1" applyAlignment="1" applyProtection="1">
      <alignment horizontal="center" vertical="center"/>
      <protection locked="0"/>
    </xf>
    <xf numFmtId="0" fontId="41" fillId="31" borderId="0" xfId="0" applyFont="1" applyFill="1" applyBorder="1" applyAlignment="1" applyProtection="1">
      <alignment horizontal="center" vertical="center"/>
    </xf>
    <xf numFmtId="0" fontId="20" fillId="25" borderId="101" xfId="0" applyFont="1" applyFill="1" applyBorder="1" applyAlignment="1" applyProtection="1">
      <alignment horizontal="center" vertical="center"/>
      <protection locked="0"/>
    </xf>
    <xf numFmtId="0" fontId="20" fillId="25" borderId="102" xfId="0" applyFont="1" applyFill="1" applyBorder="1" applyAlignment="1" applyProtection="1">
      <alignment horizontal="center" vertical="center"/>
      <protection locked="0"/>
    </xf>
    <xf numFmtId="0" fontId="20" fillId="25" borderId="103" xfId="0" applyFont="1" applyFill="1" applyBorder="1" applyAlignment="1" applyProtection="1">
      <alignment horizontal="center" vertical="center"/>
      <protection locked="0"/>
    </xf>
    <xf numFmtId="0" fontId="20" fillId="42" borderId="12" xfId="0" applyFont="1" applyFill="1" applyBorder="1" applyAlignment="1" applyProtection="1">
      <alignment horizontal="center" vertical="center"/>
      <protection locked="0"/>
    </xf>
    <xf numFmtId="0" fontId="20" fillId="42" borderId="15" xfId="0" applyFont="1" applyFill="1" applyBorder="1" applyAlignment="1" applyProtection="1">
      <alignment horizontal="center" vertical="center"/>
      <protection locked="0"/>
    </xf>
    <xf numFmtId="2" fontId="20" fillId="32" borderId="0" xfId="0" applyNumberFormat="1" applyFont="1" applyFill="1" applyAlignment="1" applyProtection="1">
      <alignment horizontal="center" vertical="center"/>
    </xf>
    <xf numFmtId="0" fontId="0" fillId="0" borderId="0" xfId="0" applyAlignment="1" applyProtection="1">
      <alignment horizontal="center" vertical="center"/>
    </xf>
    <xf numFmtId="0" fontId="89" fillId="0" borderId="0" xfId="0" applyFont="1" applyAlignment="1" applyProtection="1">
      <alignment horizontal="center"/>
    </xf>
    <xf numFmtId="0" fontId="0" fillId="31" borderId="0" xfId="0" applyFill="1" applyProtection="1"/>
    <xf numFmtId="0" fontId="0" fillId="31" borderId="0" xfId="0" applyFill="1" applyAlignment="1" applyProtection="1">
      <alignment horizontal="center" vertical="center"/>
    </xf>
    <xf numFmtId="0" fontId="0" fillId="31" borderId="0" xfId="0" applyFill="1" applyBorder="1" applyProtection="1"/>
    <xf numFmtId="1" fontId="0" fillId="31" borderId="0" xfId="0" applyNumberFormat="1" applyFill="1" applyBorder="1" applyAlignment="1" applyProtection="1">
      <alignment horizontal="center" vertical="center"/>
    </xf>
    <xf numFmtId="0" fontId="0" fillId="31" borderId="0" xfId="0" applyFill="1" applyBorder="1" applyAlignment="1" applyProtection="1">
      <alignment horizontal="center"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29" fillId="0" borderId="0" xfId="0" applyFont="1" applyAlignment="1" applyProtection="1">
      <alignment horizontal="left" vertical="center" wrapText="1"/>
    </xf>
    <xf numFmtId="0" fontId="30" fillId="0" borderId="0" xfId="0" applyFont="1" applyAlignment="1" applyProtection="1">
      <alignment horizontal="left" vertical="center"/>
    </xf>
    <xf numFmtId="0" fontId="29" fillId="0" borderId="0" xfId="0" applyFont="1" applyAlignment="1" applyProtection="1">
      <alignment horizontal="center" vertical="center"/>
    </xf>
    <xf numFmtId="2" fontId="30" fillId="41" borderId="0" xfId="0" applyNumberFormat="1" applyFont="1" applyFill="1" applyAlignment="1" applyProtection="1">
      <alignment horizontal="center" vertical="center"/>
      <protection locked="0"/>
    </xf>
    <xf numFmtId="0" fontId="30" fillId="42" borderId="0" xfId="0" applyFont="1" applyFill="1" applyAlignment="1" applyProtection="1">
      <alignment horizontal="center" vertical="center"/>
      <protection locked="0"/>
    </xf>
    <xf numFmtId="0" fontId="20" fillId="0" borderId="0" xfId="0" applyFont="1" applyBorder="1" applyAlignment="1" applyProtection="1">
      <alignment horizontal="left"/>
    </xf>
    <xf numFmtId="1" fontId="20" fillId="0" borderId="35" xfId="0" applyNumberFormat="1" applyFont="1" applyBorder="1" applyAlignment="1" applyProtection="1">
      <alignment horizontal="center"/>
    </xf>
    <xf numFmtId="0" fontId="20" fillId="25" borderId="12" xfId="0" applyFont="1" applyFill="1" applyBorder="1" applyAlignment="1" applyProtection="1">
      <alignment horizontal="center" vertical="center"/>
      <protection locked="0"/>
    </xf>
    <xf numFmtId="0" fontId="0" fillId="0" borderId="0" xfId="0" applyAlignment="1">
      <alignment vertical="center"/>
    </xf>
    <xf numFmtId="0" fontId="68" fillId="0" borderId="0" xfId="38" applyFont="1" applyBorder="1" applyAlignment="1" applyProtection="1">
      <alignment horizontal="left" vertical="center"/>
    </xf>
    <xf numFmtId="2" fontId="20" fillId="0" borderId="55" xfId="0" applyNumberFormat="1" applyFont="1" applyBorder="1" applyAlignment="1" applyProtection="1">
      <alignment horizontal="center" vertical="center"/>
    </xf>
    <xf numFmtId="2" fontId="20" fillId="0" borderId="0" xfId="0" applyNumberFormat="1" applyFont="1" applyBorder="1" applyAlignment="1" applyProtection="1">
      <alignment horizontal="center" vertical="center"/>
    </xf>
    <xf numFmtId="2" fontId="20" fillId="0" borderId="16" xfId="0" applyNumberFormat="1" applyFont="1" applyBorder="1" applyAlignment="1" applyProtection="1">
      <alignment horizontal="center" vertical="center"/>
    </xf>
    <xf numFmtId="2" fontId="20" fillId="0" borderId="47" xfId="0" applyNumberFormat="1" applyFont="1" applyBorder="1" applyAlignment="1" applyProtection="1">
      <alignment horizontal="center" vertical="center"/>
    </xf>
    <xf numFmtId="2" fontId="20" fillId="0" borderId="58" xfId="0" applyNumberFormat="1" applyFont="1" applyBorder="1" applyAlignment="1" applyProtection="1">
      <alignment horizontal="center" vertical="center"/>
    </xf>
    <xf numFmtId="2" fontId="20" fillId="0" borderId="62" xfId="0" applyNumberFormat="1" applyFont="1" applyBorder="1" applyAlignment="1" applyProtection="1">
      <alignment horizontal="center" vertical="center"/>
    </xf>
    <xf numFmtId="2" fontId="20" fillId="0" borderId="79" xfId="0" applyNumberFormat="1" applyFont="1" applyBorder="1" applyAlignment="1" applyProtection="1">
      <alignment horizontal="center"/>
    </xf>
    <xf numFmtId="2" fontId="20" fillId="27" borderId="14" xfId="0" applyNumberFormat="1" applyFont="1" applyFill="1" applyBorder="1" applyAlignment="1" applyProtection="1">
      <alignment horizontal="center"/>
    </xf>
    <xf numFmtId="2" fontId="20" fillId="27" borderId="13" xfId="0" applyNumberFormat="1" applyFont="1" applyFill="1" applyBorder="1" applyAlignment="1" applyProtection="1">
      <alignment horizontal="center"/>
    </xf>
    <xf numFmtId="2" fontId="20" fillId="27" borderId="47" xfId="0" applyNumberFormat="1" applyFont="1" applyFill="1" applyBorder="1" applyAlignment="1" applyProtection="1">
      <alignment horizontal="center"/>
    </xf>
    <xf numFmtId="2" fontId="20" fillId="0" borderId="80" xfId="0" applyNumberFormat="1" applyFont="1" applyBorder="1" applyAlignment="1" applyProtection="1">
      <alignment horizontal="center"/>
    </xf>
    <xf numFmtId="2" fontId="20" fillId="27" borderId="17" xfId="0" applyNumberFormat="1" applyFont="1" applyFill="1" applyBorder="1" applyAlignment="1" applyProtection="1">
      <alignment horizontal="center"/>
    </xf>
    <xf numFmtId="2" fontId="20" fillId="27" borderId="0" xfId="0" applyNumberFormat="1" applyFont="1" applyFill="1" applyBorder="1" applyAlignment="1" applyProtection="1">
      <alignment horizontal="center"/>
    </xf>
    <xf numFmtId="2" fontId="20" fillId="27" borderId="58" xfId="0" applyNumberFormat="1" applyFont="1" applyFill="1" applyBorder="1" applyAlignment="1" applyProtection="1">
      <alignment horizontal="center"/>
    </xf>
    <xf numFmtId="2" fontId="20" fillId="0" borderId="81" xfId="0" applyNumberFormat="1" applyFont="1" applyBorder="1" applyAlignment="1" applyProtection="1">
      <alignment horizontal="center"/>
    </xf>
    <xf numFmtId="2" fontId="20" fillId="27" borderId="69" xfId="0" applyNumberFormat="1" applyFont="1" applyFill="1" applyBorder="1" applyAlignment="1" applyProtection="1">
      <alignment horizontal="center"/>
    </xf>
    <xf numFmtId="2" fontId="20" fillId="27" borderId="61" xfId="0" applyNumberFormat="1" applyFont="1" applyFill="1" applyBorder="1" applyAlignment="1" applyProtection="1">
      <alignment horizontal="center"/>
    </xf>
    <xf numFmtId="2" fontId="20" fillId="27" borderId="62" xfId="0" applyNumberFormat="1" applyFont="1" applyFill="1" applyBorder="1" applyAlignment="1" applyProtection="1">
      <alignment horizontal="center"/>
    </xf>
    <xf numFmtId="0" fontId="31" fillId="33" borderId="0" xfId="0" applyFont="1" applyFill="1" applyBorder="1" applyAlignment="1" applyProtection="1">
      <alignment horizontal="center" vertical="center"/>
    </xf>
    <xf numFmtId="2" fontId="76" fillId="0" borderId="25" xfId="0" applyNumberFormat="1" applyFont="1" applyBorder="1" applyAlignment="1" applyProtection="1">
      <alignment horizontal="center"/>
    </xf>
    <xf numFmtId="2" fontId="76" fillId="0" borderId="31" xfId="0" applyNumberFormat="1" applyFont="1" applyBorder="1" applyAlignment="1" applyProtection="1">
      <alignment horizontal="center"/>
    </xf>
    <xf numFmtId="2" fontId="76" fillId="0" borderId="39" xfId="0" applyNumberFormat="1" applyFont="1" applyBorder="1" applyAlignment="1" applyProtection="1">
      <alignment horizontal="center"/>
    </xf>
    <xf numFmtId="2" fontId="76" fillId="0" borderId="92" xfId="0" applyNumberFormat="1" applyFont="1" applyBorder="1" applyAlignment="1" applyProtection="1">
      <alignment horizontal="center"/>
    </xf>
    <xf numFmtId="2" fontId="76" fillId="31" borderId="25" xfId="0" applyNumberFormat="1" applyFont="1" applyFill="1" applyBorder="1" applyAlignment="1" applyProtection="1">
      <alignment horizontal="center"/>
    </xf>
    <xf numFmtId="2" fontId="76" fillId="31" borderId="31" xfId="0" applyNumberFormat="1" applyFont="1" applyFill="1" applyBorder="1" applyAlignment="1" applyProtection="1">
      <alignment horizontal="center"/>
    </xf>
    <xf numFmtId="2" fontId="76" fillId="31" borderId="39" xfId="0" applyNumberFormat="1" applyFont="1" applyFill="1" applyBorder="1" applyAlignment="1" applyProtection="1">
      <alignment horizontal="center"/>
    </xf>
    <xf numFmtId="0" fontId="20" fillId="31" borderId="0" xfId="0" applyFont="1" applyFill="1" applyAlignment="1" applyProtection="1">
      <alignment horizontal="center" vertical="center"/>
    </xf>
    <xf numFmtId="0" fontId="45" fillId="31" borderId="0" xfId="0" applyFont="1" applyFill="1" applyAlignment="1" applyProtection="1">
      <alignment horizontal="center" vertical="center"/>
    </xf>
    <xf numFmtId="2" fontId="30" fillId="32" borderId="0" xfId="0" applyNumberFormat="1" applyFont="1" applyFill="1" applyAlignment="1" applyProtection="1">
      <alignment horizontal="center" vertical="center"/>
    </xf>
    <xf numFmtId="0" fontId="20" fillId="38" borderId="54" xfId="0" applyFont="1" applyFill="1" applyBorder="1" applyAlignment="1" applyProtection="1">
      <alignment horizontal="center" vertical="center"/>
    </xf>
    <xf numFmtId="0" fontId="20" fillId="38" borderId="12" xfId="0" applyFont="1" applyFill="1" applyBorder="1" applyAlignment="1" applyProtection="1">
      <alignment horizontal="center" vertical="center"/>
    </xf>
    <xf numFmtId="0" fontId="20" fillId="38" borderId="15"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0" fillId="0" borderId="0" xfId="0" applyAlignment="1" applyProtection="1">
      <alignment horizontal="center"/>
    </xf>
    <xf numFmtId="164" fontId="29" fillId="0" borderId="55" xfId="0" applyNumberFormat="1" applyFont="1" applyBorder="1" applyAlignment="1" applyProtection="1">
      <alignment horizontal="center" vertical="center"/>
    </xf>
    <xf numFmtId="164" fontId="29" fillId="0" borderId="0" xfId="0" applyNumberFormat="1" applyFont="1" applyBorder="1" applyAlignment="1" applyProtection="1">
      <alignment horizontal="center" vertical="center"/>
    </xf>
    <xf numFmtId="164" fontId="29" fillId="0" borderId="16" xfId="0" applyNumberFormat="1" applyFont="1" applyBorder="1" applyAlignment="1" applyProtection="1">
      <alignment horizontal="center" vertical="center"/>
    </xf>
    <xf numFmtId="0" fontId="36" fillId="31" borderId="0" xfId="0" applyFont="1" applyFill="1" applyAlignment="1" applyProtection="1">
      <alignment horizontal="center"/>
    </xf>
    <xf numFmtId="0" fontId="0" fillId="31" borderId="0" xfId="0" applyFill="1" applyAlignment="1" applyProtection="1">
      <alignment horizontal="center"/>
    </xf>
    <xf numFmtId="1" fontId="20" fillId="33" borderId="0" xfId="0"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Border="1" applyAlignment="1" applyProtection="1">
      <alignment horizontal="center" vertical="center"/>
    </xf>
    <xf numFmtId="0" fontId="20" fillId="31" borderId="10" xfId="0" applyFont="1" applyFill="1" applyBorder="1" applyAlignment="1" applyProtection="1">
      <alignment horizontal="center"/>
    </xf>
    <xf numFmtId="1" fontId="20" fillId="31" borderId="47" xfId="0" applyNumberFormat="1" applyFont="1" applyFill="1" applyBorder="1" applyAlignment="1" applyProtection="1">
      <alignment horizontal="center"/>
    </xf>
    <xf numFmtId="1" fontId="20" fillId="33" borderId="10" xfId="0" applyNumberFormat="1" applyFont="1" applyFill="1" applyBorder="1" applyAlignment="1" applyProtection="1">
      <alignment horizontal="center"/>
    </xf>
    <xf numFmtId="1" fontId="20" fillId="33" borderId="13" xfId="0" applyNumberFormat="1" applyFont="1" applyFill="1" applyBorder="1" applyAlignment="1" applyProtection="1">
      <alignment horizontal="center"/>
    </xf>
    <xf numFmtId="1" fontId="20" fillId="33" borderId="105" xfId="0" applyNumberFormat="1" applyFont="1" applyFill="1" applyBorder="1" applyAlignment="1" applyProtection="1">
      <alignment horizontal="center"/>
    </xf>
    <xf numFmtId="1" fontId="20" fillId="31" borderId="108" xfId="0" applyNumberFormat="1" applyFont="1" applyFill="1" applyBorder="1" applyAlignment="1" applyProtection="1">
      <alignment horizontal="center"/>
    </xf>
    <xf numFmtId="0" fontId="20" fillId="0" borderId="0" xfId="0" applyFont="1" applyProtection="1"/>
    <xf numFmtId="0" fontId="20" fillId="31" borderId="11" xfId="0" applyFont="1" applyFill="1" applyBorder="1" applyAlignment="1" applyProtection="1">
      <alignment horizontal="center"/>
    </xf>
    <xf numFmtId="1" fontId="20" fillId="31" borderId="58" xfId="0" applyNumberFormat="1" applyFont="1" applyFill="1" applyBorder="1" applyAlignment="1" applyProtection="1">
      <alignment horizontal="center"/>
    </xf>
    <xf numFmtId="1" fontId="20" fillId="33" borderId="11" xfId="0" applyNumberFormat="1" applyFont="1" applyFill="1" applyBorder="1" applyAlignment="1" applyProtection="1">
      <alignment horizontal="center"/>
    </xf>
    <xf numFmtId="1" fontId="20" fillId="33" borderId="104" xfId="0" applyNumberFormat="1" applyFont="1" applyFill="1" applyBorder="1" applyAlignment="1" applyProtection="1">
      <alignment horizontal="center"/>
    </xf>
    <xf numFmtId="1" fontId="20" fillId="31" borderId="109" xfId="0" applyNumberFormat="1" applyFont="1" applyFill="1" applyBorder="1" applyAlignment="1" applyProtection="1">
      <alignment horizontal="center"/>
    </xf>
    <xf numFmtId="1" fontId="20" fillId="0" borderId="109" xfId="0" applyNumberFormat="1" applyFont="1" applyBorder="1" applyAlignment="1" applyProtection="1">
      <alignment horizontal="center"/>
    </xf>
    <xf numFmtId="0" fontId="20" fillId="0" borderId="59" xfId="0" applyFont="1" applyBorder="1" applyAlignment="1" applyProtection="1">
      <alignment horizontal="center"/>
    </xf>
    <xf numFmtId="1" fontId="20" fillId="33" borderId="59" xfId="0" applyNumberFormat="1" applyFont="1" applyFill="1" applyBorder="1" applyAlignment="1" applyProtection="1">
      <alignment horizontal="center"/>
    </xf>
    <xf numFmtId="1" fontId="20" fillId="33" borderId="61" xfId="0" applyNumberFormat="1" applyFont="1" applyFill="1" applyBorder="1" applyAlignment="1" applyProtection="1">
      <alignment horizontal="center"/>
    </xf>
    <xf numFmtId="1" fontId="20" fillId="33" borderId="106" xfId="0" applyNumberFormat="1" applyFont="1" applyFill="1" applyBorder="1" applyAlignment="1" applyProtection="1">
      <alignment horizontal="center"/>
    </xf>
    <xf numFmtId="1" fontId="20" fillId="0" borderId="110" xfId="0" applyNumberFormat="1" applyFont="1" applyBorder="1" applyAlignment="1" applyProtection="1">
      <alignment horizontal="center"/>
    </xf>
    <xf numFmtId="1" fontId="20" fillId="31" borderId="62" xfId="0" applyNumberFormat="1" applyFont="1" applyFill="1" applyBorder="1" applyAlignment="1" applyProtection="1">
      <alignment horizontal="center"/>
    </xf>
    <xf numFmtId="1" fontId="20" fillId="31" borderId="111" xfId="0" applyNumberFormat="1" applyFont="1" applyFill="1" applyBorder="1" applyAlignment="1" applyProtection="1">
      <alignment horizontal="center"/>
    </xf>
    <xf numFmtId="1" fontId="20" fillId="31" borderId="112" xfId="0" applyNumberFormat="1" applyFont="1" applyFill="1" applyBorder="1" applyAlignment="1" applyProtection="1">
      <alignment horizontal="center"/>
    </xf>
    <xf numFmtId="1" fontId="20" fillId="31" borderId="113" xfId="0" applyNumberFormat="1" applyFont="1" applyFill="1" applyBorder="1" applyAlignment="1" applyProtection="1">
      <alignment horizontal="center"/>
    </xf>
    <xf numFmtId="0" fontId="30" fillId="0" borderId="0" xfId="0" applyFont="1" applyBorder="1" applyAlignment="1" applyProtection="1">
      <alignment horizontal="center" vertical="center"/>
    </xf>
    <xf numFmtId="20" fontId="31" fillId="31" borderId="0" xfId="0" applyNumberFormat="1" applyFont="1" applyFill="1" applyBorder="1" applyAlignment="1" applyProtection="1">
      <alignment horizontal="center" vertical="center"/>
    </xf>
    <xf numFmtId="20" fontId="20" fillId="33" borderId="10" xfId="0" applyNumberFormat="1" applyFont="1" applyFill="1" applyBorder="1" applyAlignment="1" applyProtection="1">
      <alignment horizontal="center"/>
    </xf>
    <xf numFmtId="20" fontId="20" fillId="33" borderId="13" xfId="0" applyNumberFormat="1" applyFont="1" applyFill="1" applyBorder="1" applyAlignment="1" applyProtection="1">
      <alignment horizontal="center"/>
    </xf>
    <xf numFmtId="20" fontId="20" fillId="33" borderId="47" xfId="0" applyNumberFormat="1" applyFont="1" applyFill="1" applyBorder="1" applyAlignment="1" applyProtection="1">
      <alignment horizontal="center"/>
    </xf>
    <xf numFmtId="20" fontId="20" fillId="33" borderId="11" xfId="0" applyNumberFormat="1" applyFont="1" applyFill="1" applyBorder="1" applyAlignment="1" applyProtection="1">
      <alignment horizontal="center"/>
    </xf>
    <xf numFmtId="20" fontId="20" fillId="33" borderId="0" xfId="0" applyNumberFormat="1" applyFont="1" applyFill="1" applyBorder="1" applyAlignment="1" applyProtection="1">
      <alignment horizontal="center"/>
    </xf>
    <xf numFmtId="20" fontId="20" fillId="33" borderId="58" xfId="0" applyNumberFormat="1" applyFont="1" applyFill="1" applyBorder="1" applyAlignment="1" applyProtection="1">
      <alignment horizontal="center"/>
    </xf>
    <xf numFmtId="20" fontId="20" fillId="33" borderId="114" xfId="0" applyNumberFormat="1" applyFont="1" applyFill="1" applyBorder="1" applyAlignment="1" applyProtection="1">
      <alignment horizontal="center"/>
    </xf>
    <xf numFmtId="20" fontId="20" fillId="33" borderId="116" xfId="0" applyNumberFormat="1" applyFont="1" applyFill="1" applyBorder="1" applyAlignment="1" applyProtection="1">
      <alignment horizontal="center"/>
    </xf>
    <xf numFmtId="20" fontId="20" fillId="33" borderId="115" xfId="0" applyNumberFormat="1" applyFont="1" applyFill="1" applyBorder="1" applyAlignment="1" applyProtection="1">
      <alignment horizontal="center"/>
    </xf>
    <xf numFmtId="0" fontId="18" fillId="0" borderId="0" xfId="0" applyFont="1" applyAlignment="1" applyProtection="1">
      <alignment horizontal="center" vertical="center"/>
    </xf>
    <xf numFmtId="0" fontId="18" fillId="0" borderId="0" xfId="0" applyFont="1" applyProtection="1"/>
    <xf numFmtId="0" fontId="20" fillId="0" borderId="0" xfId="0" applyFont="1" applyBorder="1" applyAlignment="1" applyProtection="1">
      <alignment horizontal="center" vertical="center"/>
    </xf>
    <xf numFmtId="0" fontId="84" fillId="0" borderId="0" xfId="0" applyFont="1" applyBorder="1" applyAlignment="1">
      <alignment horizontal="center"/>
    </xf>
    <xf numFmtId="0" fontId="84" fillId="0" borderId="0" xfId="0" applyFont="1" applyProtection="1"/>
    <xf numFmtId="0" fontId="84" fillId="0" borderId="0" xfId="0" applyFont="1" applyAlignment="1" applyProtection="1">
      <alignment horizontal="left"/>
    </xf>
    <xf numFmtId="0" fontId="88" fillId="0" borderId="0" xfId="0" applyFont="1" applyProtection="1"/>
    <xf numFmtId="0" fontId="20" fillId="25" borderId="10" xfId="0" applyFont="1" applyFill="1" applyBorder="1" applyAlignment="1" applyProtection="1">
      <alignment horizontal="center" vertical="center"/>
      <protection locked="0"/>
    </xf>
    <xf numFmtId="0" fontId="20" fillId="29" borderId="12" xfId="48" applyFont="1" applyFill="1" applyBorder="1" applyAlignment="1" applyProtection="1">
      <alignment horizontal="center" vertical="center"/>
      <protection locked="0"/>
    </xf>
    <xf numFmtId="0" fontId="20" fillId="25" borderId="121" xfId="0" applyFont="1" applyFill="1" applyBorder="1" applyAlignment="1" applyProtection="1">
      <alignment horizontal="center" vertical="center"/>
      <protection locked="0"/>
    </xf>
    <xf numFmtId="0" fontId="20" fillId="25" borderId="122" xfId="0" applyFont="1" applyFill="1" applyBorder="1" applyAlignment="1" applyProtection="1">
      <alignment horizontal="center" vertical="center"/>
      <protection locked="0"/>
    </xf>
    <xf numFmtId="0" fontId="20" fillId="25" borderId="123" xfId="0" applyFont="1" applyFill="1" applyBorder="1" applyAlignment="1" applyProtection="1">
      <alignment horizontal="center" vertical="center"/>
      <protection locked="0"/>
    </xf>
    <xf numFmtId="0" fontId="20" fillId="25" borderId="124" xfId="0" applyFont="1" applyFill="1" applyBorder="1" applyAlignment="1" applyProtection="1">
      <alignment horizontal="center" vertical="center"/>
      <protection locked="0"/>
    </xf>
    <xf numFmtId="0" fontId="20" fillId="37" borderId="117" xfId="0" applyFont="1" applyFill="1" applyBorder="1" applyAlignment="1" applyProtection="1">
      <alignment horizontal="center" vertical="center"/>
    </xf>
    <xf numFmtId="0" fontId="20" fillId="37" borderId="118" xfId="0" applyFont="1" applyFill="1" applyBorder="1" applyAlignment="1" applyProtection="1">
      <alignment horizontal="center" vertical="center"/>
    </xf>
    <xf numFmtId="0" fontId="20" fillId="37" borderId="138" xfId="0" applyFont="1" applyFill="1" applyBorder="1" applyAlignment="1" applyProtection="1">
      <alignment horizontal="center" vertical="center"/>
    </xf>
    <xf numFmtId="1" fontId="20" fillId="31" borderId="141" xfId="0" applyNumberFormat="1" applyFont="1" applyFill="1" applyBorder="1" applyAlignment="1" applyProtection="1">
      <alignment horizontal="center"/>
    </xf>
    <xf numFmtId="0" fontId="20" fillId="0" borderId="142" xfId="0" applyFont="1" applyBorder="1" applyAlignment="1" applyProtection="1">
      <alignment horizontal="center"/>
    </xf>
    <xf numFmtId="45" fontId="29" fillId="0" borderId="139" xfId="0" applyNumberFormat="1" applyFont="1" applyBorder="1" applyAlignment="1" applyProtection="1">
      <alignment horizontal="center" vertical="center"/>
    </xf>
    <xf numFmtId="45" fontId="29" fillId="0" borderId="120" xfId="0" applyNumberFormat="1" applyFont="1" applyBorder="1" applyAlignment="1" applyProtection="1">
      <alignment horizontal="center" vertical="center"/>
    </xf>
    <xf numFmtId="45" fontId="29" fillId="0" borderId="140" xfId="0" applyNumberFormat="1" applyFont="1" applyBorder="1" applyAlignment="1" applyProtection="1">
      <alignment horizontal="center" vertical="center"/>
    </xf>
    <xf numFmtId="0" fontId="20" fillId="43" borderId="117" xfId="0" applyFont="1" applyFill="1" applyBorder="1" applyAlignment="1" applyProtection="1">
      <alignment horizontal="center" vertical="center"/>
    </xf>
    <xf numFmtId="0" fontId="20" fillId="43" borderId="118" xfId="0" applyFont="1" applyFill="1" applyBorder="1" applyAlignment="1" applyProtection="1">
      <alignment horizontal="center" vertical="center"/>
    </xf>
    <xf numFmtId="0" fontId="20" fillId="43" borderId="119" xfId="0" applyFont="1" applyFill="1" applyBorder="1" applyAlignment="1" applyProtection="1">
      <alignment horizontal="center" vertical="center"/>
    </xf>
    <xf numFmtId="0" fontId="20" fillId="43" borderId="138" xfId="0" applyFont="1" applyFill="1" applyBorder="1" applyAlignment="1" applyProtection="1">
      <alignment horizontal="center" vertical="center"/>
    </xf>
    <xf numFmtId="0" fontId="20" fillId="0" borderId="0" xfId="0" applyFont="1" applyBorder="1" applyProtection="1"/>
    <xf numFmtId="0" fontId="20" fillId="42" borderId="143" xfId="0" applyFont="1" applyFill="1" applyBorder="1" applyAlignment="1" applyProtection="1">
      <alignment horizontal="center" vertical="center"/>
      <protection locked="0"/>
    </xf>
    <xf numFmtId="0" fontId="20" fillId="42" borderId="144" xfId="0" applyFont="1" applyFill="1" applyBorder="1" applyAlignment="1" applyProtection="1">
      <alignment horizontal="center" vertical="center"/>
      <protection locked="0"/>
    </xf>
    <xf numFmtId="0" fontId="20" fillId="42" borderId="145" xfId="0" applyFont="1" applyFill="1" applyBorder="1" applyAlignment="1" applyProtection="1">
      <alignment horizontal="center" vertical="center"/>
      <protection locked="0"/>
    </xf>
    <xf numFmtId="0" fontId="20" fillId="42" borderId="109" xfId="0" applyFont="1" applyFill="1" applyBorder="1" applyAlignment="1" applyProtection="1">
      <alignment horizontal="center" vertical="center"/>
      <protection locked="0"/>
    </xf>
    <xf numFmtId="0" fontId="91" fillId="0" borderId="0" xfId="0" applyFont="1" applyBorder="1" applyAlignment="1">
      <alignment horizontal="center" vertical="center"/>
    </xf>
    <xf numFmtId="0" fontId="29" fillId="0" borderId="0" xfId="0" applyFont="1" applyBorder="1" applyAlignment="1">
      <alignment horizontal="center" vertical="center"/>
    </xf>
    <xf numFmtId="0" fontId="91" fillId="31" borderId="0" xfId="0" applyFont="1" applyFill="1" applyBorder="1" applyAlignment="1">
      <alignment horizontal="center" vertical="center"/>
    </xf>
    <xf numFmtId="0" fontId="92" fillId="0" borderId="0" xfId="0" applyFont="1" applyBorder="1" applyAlignment="1">
      <alignment horizontal="center" vertical="center"/>
    </xf>
    <xf numFmtId="0" fontId="20" fillId="42" borderId="146" xfId="0" applyFont="1" applyFill="1" applyBorder="1" applyAlignment="1" applyProtection="1">
      <alignment horizontal="center" vertical="center"/>
      <protection locked="0"/>
    </xf>
    <xf numFmtId="0" fontId="20" fillId="42" borderId="92" xfId="0" applyFont="1" applyFill="1" applyBorder="1" applyAlignment="1" applyProtection="1">
      <alignment horizontal="center" vertical="center"/>
      <protection locked="0"/>
    </xf>
    <xf numFmtId="0" fontId="20" fillId="42" borderId="53" xfId="0" applyFont="1" applyFill="1" applyBorder="1" applyAlignment="1" applyProtection="1">
      <alignment horizontal="center" vertical="center"/>
      <protection locked="0"/>
    </xf>
    <xf numFmtId="0" fontId="20" fillId="38" borderId="147" xfId="0" applyFont="1" applyFill="1" applyBorder="1" applyAlignment="1" applyProtection="1">
      <alignment horizontal="center" vertical="center"/>
    </xf>
    <xf numFmtId="0" fontId="20" fillId="38" borderId="149" xfId="0" applyFont="1" applyFill="1" applyBorder="1" applyAlignment="1" applyProtection="1">
      <alignment horizontal="center" vertical="center"/>
    </xf>
    <xf numFmtId="0" fontId="20" fillId="38" borderId="83" xfId="0" applyFont="1" applyFill="1" applyBorder="1" applyAlignment="1" applyProtection="1">
      <alignment horizontal="center" vertical="center"/>
    </xf>
    <xf numFmtId="0" fontId="20" fillId="38" borderId="145" xfId="0" applyFont="1" applyFill="1" applyBorder="1" applyAlignment="1" applyProtection="1">
      <alignment horizontal="center" vertical="center"/>
    </xf>
    <xf numFmtId="0" fontId="20" fillId="38" borderId="148" xfId="0" applyFont="1" applyFill="1" applyBorder="1" applyAlignment="1" applyProtection="1">
      <alignment horizontal="center" vertical="center"/>
    </xf>
    <xf numFmtId="0" fontId="20" fillId="38" borderId="92" xfId="0" applyFont="1" applyFill="1" applyBorder="1" applyAlignment="1" applyProtection="1">
      <alignment horizontal="center" vertical="center"/>
    </xf>
    <xf numFmtId="0" fontId="0" fillId="31" borderId="150" xfId="0" applyNumberFormat="1" applyFill="1" applyBorder="1" applyAlignment="1" applyProtection="1">
      <alignment horizontal="center" vertical="center"/>
    </xf>
    <xf numFmtId="0" fontId="0" fillId="31" borderId="151" xfId="0" applyNumberFormat="1" applyFill="1" applyBorder="1" applyAlignment="1" applyProtection="1">
      <alignment horizontal="center" vertical="center"/>
    </xf>
    <xf numFmtId="2" fontId="0" fillId="31" borderId="151" xfId="0" applyNumberFormat="1" applyFill="1" applyBorder="1" applyAlignment="1" applyProtection="1">
      <alignment horizontal="center" vertical="center"/>
    </xf>
    <xf numFmtId="2" fontId="0" fillId="31" borderId="152" xfId="0" applyNumberFormat="1" applyFill="1" applyBorder="1" applyAlignment="1" applyProtection="1">
      <alignment horizontal="center" vertical="center"/>
    </xf>
    <xf numFmtId="1" fontId="0" fillId="0" borderId="153" xfId="0" applyNumberFormat="1" applyBorder="1" applyAlignment="1" applyProtection="1">
      <alignment horizontal="center" vertical="center"/>
    </xf>
    <xf numFmtId="0" fontId="0" fillId="31" borderId="144" xfId="0" applyNumberFormat="1" applyFill="1" applyBorder="1" applyAlignment="1" applyProtection="1">
      <alignment horizontal="center" vertical="center"/>
    </xf>
    <xf numFmtId="0" fontId="0" fillId="31" borderId="107" xfId="0" applyNumberFormat="1" applyFill="1" applyBorder="1" applyAlignment="1" applyProtection="1">
      <alignment horizontal="center" vertical="center"/>
    </xf>
    <xf numFmtId="2" fontId="0" fillId="31" borderId="107" xfId="0" applyNumberFormat="1" applyFill="1" applyBorder="1" applyAlignment="1" applyProtection="1">
      <alignment horizontal="center" vertical="center"/>
    </xf>
    <xf numFmtId="2" fontId="0" fillId="31" borderId="145" xfId="0" applyNumberFormat="1" applyFill="1" applyBorder="1" applyAlignment="1" applyProtection="1">
      <alignment horizontal="center" vertical="center"/>
    </xf>
    <xf numFmtId="0" fontId="0" fillId="31" borderId="146" xfId="0" applyNumberFormat="1" applyFill="1" applyBorder="1" applyAlignment="1" applyProtection="1">
      <alignment horizontal="center" vertical="center"/>
    </xf>
    <xf numFmtId="0" fontId="0" fillId="31" borderId="154" xfId="0" applyNumberFormat="1" applyFill="1" applyBorder="1" applyAlignment="1" applyProtection="1">
      <alignment horizontal="center" vertical="center"/>
    </xf>
    <xf numFmtId="2" fontId="0" fillId="31" borderId="154" xfId="0" applyNumberFormat="1" applyFill="1" applyBorder="1" applyAlignment="1" applyProtection="1">
      <alignment horizontal="center" vertical="center"/>
    </xf>
    <xf numFmtId="2" fontId="0" fillId="31" borderId="92" xfId="0" applyNumberFormat="1" applyFill="1" applyBorder="1" applyAlignment="1" applyProtection="1">
      <alignment horizontal="center" vertical="center"/>
    </xf>
    <xf numFmtId="0" fontId="0" fillId="31" borderId="0" xfId="0" applyNumberFormat="1" applyFill="1" applyBorder="1" applyAlignment="1" applyProtection="1">
      <alignment horizontal="center" vertical="center"/>
    </xf>
    <xf numFmtId="0" fontId="84" fillId="0" borderId="0" xfId="0" applyFont="1" applyAlignment="1" applyProtection="1">
      <alignment horizontal="center" vertical="center"/>
    </xf>
    <xf numFmtId="0" fontId="84" fillId="0" borderId="0" xfId="0" applyFont="1" applyAlignment="1" applyProtection="1">
      <alignment horizontal="left" vertical="center"/>
    </xf>
    <xf numFmtId="2" fontId="20" fillId="24" borderId="0" xfId="0" applyNumberFormat="1" applyFont="1" applyFill="1" applyAlignment="1" applyProtection="1">
      <alignment horizontal="center" vertical="center"/>
    </xf>
    <xf numFmtId="0" fontId="20" fillId="42" borderId="155" xfId="0" applyFont="1" applyFill="1" applyBorder="1" applyAlignment="1" applyProtection="1">
      <alignment horizontal="center" vertical="center"/>
      <protection locked="0"/>
    </xf>
    <xf numFmtId="0" fontId="20" fillId="25" borderId="156" xfId="0" applyFont="1" applyFill="1" applyBorder="1" applyAlignment="1" applyProtection="1">
      <alignment horizontal="center" vertical="center"/>
      <protection locked="0"/>
    </xf>
    <xf numFmtId="0" fontId="20" fillId="42" borderId="157" xfId="0" applyFont="1" applyFill="1" applyBorder="1" applyAlignment="1" applyProtection="1">
      <alignment horizontal="center" vertical="center"/>
      <protection locked="0"/>
    </xf>
    <xf numFmtId="0" fontId="20" fillId="25" borderId="107" xfId="0" applyFont="1" applyFill="1" applyBorder="1" applyAlignment="1" applyProtection="1">
      <alignment horizontal="center" vertical="center"/>
      <protection locked="0"/>
    </xf>
    <xf numFmtId="0" fontId="20" fillId="42" borderId="158" xfId="0" applyFont="1" applyFill="1" applyBorder="1" applyAlignment="1" applyProtection="1">
      <alignment horizontal="center" vertical="center"/>
      <protection locked="0"/>
    </xf>
    <xf numFmtId="0" fontId="20" fillId="25" borderId="158" xfId="0" applyFont="1" applyFill="1" applyBorder="1" applyAlignment="1" applyProtection="1">
      <alignment horizontal="center" vertical="center"/>
      <protection locked="0"/>
    </xf>
    <xf numFmtId="0" fontId="20" fillId="25" borderId="158" xfId="48" applyFont="1" applyFill="1" applyBorder="1" applyAlignment="1" applyProtection="1">
      <alignment horizontal="center" vertical="center"/>
      <protection locked="0"/>
    </xf>
    <xf numFmtId="0" fontId="20" fillId="42" borderId="150" xfId="0" applyFont="1" applyFill="1" applyBorder="1" applyAlignment="1" applyProtection="1">
      <alignment horizontal="center" vertical="center"/>
      <protection locked="0"/>
    </xf>
    <xf numFmtId="0" fontId="20" fillId="42" borderId="152" xfId="0" applyFont="1" applyFill="1" applyBorder="1" applyAlignment="1" applyProtection="1">
      <alignment horizontal="center" vertical="center"/>
      <protection locked="0"/>
    </xf>
    <xf numFmtId="165" fontId="20" fillId="0" borderId="0" xfId="0" applyNumberFormat="1" applyFont="1" applyBorder="1" applyAlignment="1" applyProtection="1">
      <alignment horizontal="center" vertical="center"/>
    </xf>
    <xf numFmtId="165" fontId="20" fillId="24" borderId="0" xfId="0" applyNumberFormat="1" applyFont="1" applyFill="1" applyBorder="1" applyAlignment="1" applyProtection="1">
      <alignment horizontal="center" vertical="center"/>
    </xf>
    <xf numFmtId="49" fontId="20" fillId="25" borderId="159" xfId="0" applyNumberFormat="1" applyFont="1" applyFill="1" applyBorder="1" applyAlignment="1" applyProtection="1">
      <alignment horizontal="center" vertical="center"/>
      <protection locked="0"/>
    </xf>
    <xf numFmtId="49" fontId="20" fillId="25" borderId="160" xfId="0" applyNumberFormat="1" applyFont="1" applyFill="1" applyBorder="1" applyAlignment="1" applyProtection="1">
      <alignment horizontal="center" vertical="center"/>
      <protection locked="0"/>
    </xf>
    <xf numFmtId="49" fontId="20" fillId="25" borderId="161" xfId="0" applyNumberFormat="1" applyFont="1" applyFill="1" applyBorder="1" applyAlignment="1" applyProtection="1">
      <alignment horizontal="center" vertical="center"/>
      <protection locked="0"/>
    </xf>
    <xf numFmtId="49" fontId="45" fillId="0" borderId="0" xfId="0" applyNumberFormat="1" applyFont="1" applyBorder="1" applyAlignment="1" applyProtection="1">
      <alignment horizontal="center" vertical="center"/>
    </xf>
    <xf numFmtId="49" fontId="30" fillId="24" borderId="0" xfId="0" applyNumberFormat="1" applyFont="1" applyFill="1" applyBorder="1" applyAlignment="1" applyProtection="1">
      <alignment horizontal="center" vertical="center"/>
    </xf>
    <xf numFmtId="49" fontId="84" fillId="0" borderId="0" xfId="0" applyNumberFormat="1" applyFont="1" applyBorder="1" applyAlignment="1" applyProtection="1">
      <alignment horizontal="center" vertical="center"/>
    </xf>
    <xf numFmtId="14" fontId="59" fillId="0" borderId="0" xfId="38" applyNumberFormat="1" applyFont="1" applyBorder="1" applyAlignment="1" applyProtection="1">
      <alignment horizontal="center" vertical="center"/>
    </xf>
    <xf numFmtId="0" fontId="20" fillId="0" borderId="0" xfId="0" applyFont="1" applyAlignment="1" applyProtection="1">
      <alignment horizontal="center" vertical="center"/>
    </xf>
    <xf numFmtId="0" fontId="93" fillId="0" borderId="0" xfId="0" applyFont="1" applyAlignment="1" applyProtection="1">
      <alignment horizontal="center" vertical="center" wrapText="1"/>
    </xf>
    <xf numFmtId="0" fontId="85" fillId="0" borderId="0"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85" fillId="0" borderId="0" xfId="0" applyFont="1" applyBorder="1" applyAlignment="1" applyProtection="1">
      <alignment horizontal="center" vertical="center" wrapText="1"/>
    </xf>
    <xf numFmtId="0" fontId="85" fillId="0" borderId="0" xfId="0" applyFont="1" applyBorder="1" applyAlignment="1" applyProtection="1">
      <alignment horizontal="center" vertical="center"/>
    </xf>
    <xf numFmtId="0" fontId="77" fillId="0" borderId="0" xfId="0" applyFont="1" applyBorder="1" applyAlignment="1" applyProtection="1">
      <alignment horizontal="center" vertical="center" wrapText="1"/>
    </xf>
    <xf numFmtId="0" fontId="77"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0" fontId="93" fillId="0" borderId="16" xfId="0" applyFont="1" applyBorder="1" applyAlignment="1" applyProtection="1">
      <alignment horizontal="center" vertical="center"/>
    </xf>
    <xf numFmtId="49" fontId="93" fillId="0" borderId="16" xfId="0" applyNumberFormat="1" applyFont="1" applyBorder="1" applyAlignment="1" applyProtection="1">
      <alignment horizontal="center" vertical="center" wrapText="1"/>
    </xf>
    <xf numFmtId="0" fontId="93" fillId="0" borderId="0" xfId="0" applyFont="1" applyBorder="1" applyAlignment="1" applyProtection="1">
      <alignment horizontal="center" vertical="center" wrapText="1"/>
    </xf>
    <xf numFmtId="0" fontId="94" fillId="0" borderId="0" xfId="0" applyFont="1" applyAlignment="1" applyProtection="1">
      <alignment horizontal="center" vertical="center"/>
    </xf>
    <xf numFmtId="0" fontId="95" fillId="27" borderId="0" xfId="0"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95" fillId="0" borderId="0" xfId="0" applyFont="1" applyAlignment="1" applyProtection="1">
      <alignment vertical="center"/>
    </xf>
    <xf numFmtId="0" fontId="76" fillId="0" borderId="0" xfId="0" applyFont="1" applyAlignment="1" applyProtection="1">
      <alignment vertical="center"/>
    </xf>
    <xf numFmtId="0" fontId="74" fillId="0" borderId="162" xfId="38" applyFont="1" applyBorder="1" applyAlignment="1" applyProtection="1">
      <alignment horizontal="center" vertical="center"/>
    </xf>
    <xf numFmtId="0" fontId="74" fillId="0" borderId="94" xfId="38" applyFont="1" applyBorder="1" applyAlignment="1" applyProtection="1">
      <alignment horizontal="center" vertical="center"/>
    </xf>
    <xf numFmtId="0" fontId="75" fillId="0" borderId="70" xfId="38" applyFont="1" applyBorder="1" applyAlignment="1" applyProtection="1">
      <alignment vertical="center"/>
    </xf>
    <xf numFmtId="0" fontId="75" fillId="0" borderId="71" xfId="38" applyFont="1" applyBorder="1" applyAlignment="1" applyProtection="1">
      <alignment vertical="center"/>
    </xf>
    <xf numFmtId="0" fontId="75" fillId="0" borderId="72" xfId="38" applyFont="1" applyBorder="1" applyAlignment="1" applyProtection="1">
      <alignment vertical="center"/>
    </xf>
    <xf numFmtId="0" fontId="75" fillId="0" borderId="163" xfId="38" applyFont="1" applyBorder="1" applyAlignment="1" applyProtection="1">
      <alignment vertical="center"/>
    </xf>
    <xf numFmtId="0" fontId="75" fillId="0" borderId="164" xfId="38" applyFont="1" applyBorder="1" applyAlignment="1" applyProtection="1">
      <alignment vertical="center"/>
    </xf>
    <xf numFmtId="0" fontId="75" fillId="0" borderId="95" xfId="38" applyFont="1" applyBorder="1" applyAlignment="1" applyProtection="1">
      <alignment vertical="center"/>
    </xf>
    <xf numFmtId="0" fontId="75" fillId="0" borderId="165" xfId="38" applyFont="1" applyBorder="1" applyAlignment="1" applyProtection="1">
      <alignment vertical="center"/>
    </xf>
    <xf numFmtId="2" fontId="75" fillId="0" borderId="166" xfId="38" applyNumberFormat="1" applyFont="1" applyBorder="1" applyAlignment="1" applyProtection="1">
      <alignment horizontal="center" vertical="center"/>
    </xf>
    <xf numFmtId="2" fontId="75" fillId="0" borderId="167" xfId="38" applyNumberFormat="1" applyFont="1" applyBorder="1" applyAlignment="1" applyProtection="1">
      <alignment horizontal="center" vertical="center"/>
    </xf>
    <xf numFmtId="2" fontId="75" fillId="0" borderId="168" xfId="38" applyNumberFormat="1" applyFont="1" applyBorder="1" applyAlignment="1" applyProtection="1">
      <alignment horizontal="center" vertical="center"/>
    </xf>
    <xf numFmtId="0" fontId="96" fillId="0" borderId="0" xfId="0" applyFont="1" applyBorder="1" applyAlignment="1" applyProtection="1">
      <alignment horizontal="center" vertical="center"/>
    </xf>
    <xf numFmtId="0" fontId="85" fillId="0" borderId="0" xfId="0" applyFont="1" applyAlignment="1" applyProtection="1">
      <alignment horizontal="center" vertical="center"/>
    </xf>
    <xf numFmtId="0" fontId="88" fillId="0" borderId="0" xfId="0" applyFont="1" applyAlignment="1" applyProtection="1">
      <alignment horizontal="center" vertical="center"/>
    </xf>
    <xf numFmtId="0" fontId="84" fillId="0" borderId="0" xfId="0" applyFont="1" applyFill="1" applyAlignment="1" applyProtection="1">
      <alignment horizontal="center" vertical="center"/>
    </xf>
    <xf numFmtId="0" fontId="85" fillId="0" borderId="0" xfId="0" applyFont="1" applyAlignment="1" applyProtection="1">
      <alignment vertical="center"/>
    </xf>
    <xf numFmtId="0" fontId="93" fillId="31" borderId="0" xfId="0" applyFont="1" applyFill="1" applyBorder="1" applyAlignment="1" applyProtection="1">
      <alignment horizontal="center" vertical="center" wrapText="1"/>
    </xf>
    <xf numFmtId="2" fontId="84" fillId="0" borderId="0" xfId="0" applyNumberFormat="1" applyFont="1" applyAlignment="1" applyProtection="1">
      <alignment horizontal="center" vertical="center"/>
    </xf>
    <xf numFmtId="0" fontId="20" fillId="38" borderId="121" xfId="0" applyFont="1" applyFill="1" applyBorder="1" applyAlignment="1" applyProtection="1">
      <alignment horizontal="center" vertical="center"/>
    </xf>
    <xf numFmtId="0" fontId="93" fillId="0" borderId="16" xfId="0" applyFont="1" applyFill="1" applyBorder="1" applyAlignment="1" applyProtection="1">
      <alignment vertical="center"/>
    </xf>
    <xf numFmtId="0" fontId="85" fillId="0" borderId="16" xfId="0" applyFont="1" applyBorder="1" applyAlignment="1" applyProtection="1">
      <alignment horizontal="center" vertical="center" wrapText="1"/>
    </xf>
    <xf numFmtId="0" fontId="85" fillId="0" borderId="16" xfId="0" applyFont="1" applyBorder="1" applyAlignment="1" applyProtection="1">
      <alignment horizontal="center" vertical="center"/>
    </xf>
    <xf numFmtId="0" fontId="77" fillId="0" borderId="16" xfId="0" applyFont="1" applyBorder="1" applyAlignment="1" applyProtection="1">
      <alignment horizontal="center" vertical="center" wrapText="1"/>
    </xf>
    <xf numFmtId="0" fontId="77" fillId="0" borderId="16" xfId="0" applyFont="1" applyBorder="1" applyAlignment="1" applyProtection="1">
      <alignment horizontal="center" vertical="center"/>
    </xf>
    <xf numFmtId="0" fontId="93" fillId="0" borderId="16" xfId="0" applyFont="1" applyBorder="1" applyAlignment="1" applyProtection="1">
      <alignment horizontal="center" vertical="center" wrapText="1"/>
    </xf>
    <xf numFmtId="0" fontId="77" fillId="31" borderId="16" xfId="0" applyFont="1" applyFill="1" applyBorder="1" applyAlignment="1" applyProtection="1">
      <alignment horizontal="center" vertical="center" wrapText="1"/>
    </xf>
    <xf numFmtId="0" fontId="95" fillId="31" borderId="0" xfId="0" applyFont="1" applyFill="1" applyBorder="1" applyAlignment="1" applyProtection="1">
      <alignment horizontal="center" vertical="center" wrapText="1"/>
    </xf>
    <xf numFmtId="0" fontId="95" fillId="0" borderId="0" xfId="0" applyFont="1" applyAlignment="1" applyProtection="1">
      <alignment horizontal="center" vertical="center"/>
    </xf>
    <xf numFmtId="0" fontId="76" fillId="0" borderId="0" xfId="0" applyFont="1" applyAlignment="1" applyProtection="1">
      <alignment horizontal="center" vertical="center"/>
    </xf>
    <xf numFmtId="0" fontId="20" fillId="0" borderId="121" xfId="0" applyFont="1" applyFill="1" applyBorder="1" applyAlignment="1" applyProtection="1">
      <alignment horizontal="center" vertical="center"/>
    </xf>
    <xf numFmtId="0" fontId="20" fillId="25" borderId="83" xfId="0" applyFont="1" applyFill="1" applyBorder="1" applyAlignment="1" applyProtection="1">
      <alignment horizontal="center" vertical="center"/>
      <protection locked="0"/>
    </xf>
    <xf numFmtId="0" fontId="97" fillId="44" borderId="107" xfId="0" applyFont="1" applyFill="1" applyBorder="1" applyAlignment="1" applyProtection="1">
      <alignment horizontal="center" vertical="center"/>
      <protection locked="0"/>
    </xf>
    <xf numFmtId="0" fontId="20" fillId="42" borderId="118" xfId="0" applyFont="1" applyFill="1" applyBorder="1" applyAlignment="1" applyProtection="1">
      <alignment horizontal="center" vertical="center"/>
      <protection locked="0"/>
    </xf>
    <xf numFmtId="0" fontId="34" fillId="0" borderId="0" xfId="0" applyFont="1" applyAlignment="1" applyProtection="1">
      <alignment horizontal="center" vertical="center"/>
    </xf>
    <xf numFmtId="0" fontId="20"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41" fillId="31"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77" fillId="2" borderId="125" xfId="0" applyFont="1" applyFill="1" applyBorder="1" applyAlignment="1" applyProtection="1">
      <alignment horizontal="center" vertical="center" wrapText="1"/>
    </xf>
    <xf numFmtId="0" fontId="77" fillId="2" borderId="126" xfId="0" applyFont="1" applyFill="1" applyBorder="1" applyAlignment="1" applyProtection="1">
      <alignment horizontal="center" vertical="center" wrapText="1"/>
    </xf>
    <xf numFmtId="0" fontId="77" fillId="2" borderId="127" xfId="0" applyFont="1" applyFill="1" applyBorder="1" applyAlignment="1" applyProtection="1">
      <alignment horizontal="center" vertical="center" wrapText="1"/>
    </xf>
    <xf numFmtId="0" fontId="20" fillId="24" borderId="0" xfId="0" applyFont="1" applyFill="1" applyBorder="1" applyAlignment="1" applyProtection="1">
      <alignment horizontal="center"/>
    </xf>
    <xf numFmtId="0" fontId="20" fillId="24" borderId="104" xfId="0" applyFont="1" applyFill="1" applyBorder="1" applyAlignment="1" applyProtection="1">
      <alignment horizontal="center"/>
    </xf>
    <xf numFmtId="0" fontId="20" fillId="24" borderId="128" xfId="0" applyFont="1" applyFill="1" applyBorder="1" applyAlignment="1" applyProtection="1">
      <alignment horizontal="center"/>
    </xf>
    <xf numFmtId="0" fontId="20" fillId="24" borderId="131" xfId="0" applyFont="1" applyFill="1" applyBorder="1" applyAlignment="1" applyProtection="1">
      <alignment horizontal="center"/>
    </xf>
    <xf numFmtId="0" fontId="46" fillId="0" borderId="0" xfId="0" applyFont="1" applyBorder="1" applyAlignment="1" applyProtection="1">
      <alignment horizontal="center"/>
    </xf>
    <xf numFmtId="0" fontId="46" fillId="0" borderId="0" xfId="0" applyFont="1" applyBorder="1" applyAlignment="1" applyProtection="1">
      <alignment horizontal="left"/>
    </xf>
    <xf numFmtId="0" fontId="30" fillId="0" borderId="128" xfId="0" applyFont="1" applyBorder="1" applyAlignment="1" applyProtection="1">
      <alignment horizontal="center" vertical="center"/>
    </xf>
    <xf numFmtId="0" fontId="20" fillId="24" borderId="129" xfId="0" applyFont="1" applyFill="1" applyBorder="1" applyAlignment="1" applyProtection="1">
      <alignment horizontal="center"/>
    </xf>
    <xf numFmtId="0" fontId="20" fillId="24" borderId="130" xfId="0" applyFont="1" applyFill="1" applyBorder="1" applyAlignment="1" applyProtection="1">
      <alignment horizontal="center"/>
    </xf>
    <xf numFmtId="0" fontId="47" fillId="24" borderId="128" xfId="0" applyFont="1" applyFill="1" applyBorder="1" applyAlignment="1" applyProtection="1">
      <alignment horizontal="center" vertical="center" wrapText="1"/>
    </xf>
    <xf numFmtId="0" fontId="47" fillId="24" borderId="16" xfId="0" applyFont="1" applyFill="1" applyBorder="1" applyAlignment="1" applyProtection="1">
      <alignment horizontal="center" vertical="center" wrapText="1"/>
    </xf>
    <xf numFmtId="2" fontId="30" fillId="0" borderId="0" xfId="0" applyNumberFormat="1" applyFont="1" applyAlignment="1" applyProtection="1">
      <alignment horizontal="center" vertical="center" wrapText="1"/>
    </xf>
    <xf numFmtId="2" fontId="30" fillId="0" borderId="16" xfId="0" applyNumberFormat="1" applyFont="1" applyBorder="1" applyAlignment="1" applyProtection="1">
      <alignment horizontal="center" vertical="center" wrapText="1"/>
    </xf>
    <xf numFmtId="14" fontId="59" fillId="0" borderId="0" xfId="38" applyNumberFormat="1" applyFont="1" applyBorder="1" applyAlignment="1" applyProtection="1">
      <alignment horizontal="center" vertical="center"/>
    </xf>
    <xf numFmtId="14" fontId="41" fillId="0" borderId="0" xfId="38" applyNumberFormat="1" applyFont="1" applyBorder="1" applyAlignment="1" applyProtection="1">
      <alignment horizontal="center" vertical="center"/>
    </xf>
    <xf numFmtId="0" fontId="68" fillId="0" borderId="0" xfId="38" applyFont="1" applyBorder="1" applyAlignment="1" applyProtection="1">
      <alignment horizontal="left" vertical="center"/>
    </xf>
    <xf numFmtId="0" fontId="55" fillId="0" borderId="128" xfId="38" applyFont="1" applyBorder="1" applyAlignment="1" applyProtection="1">
      <alignment horizontal="left" vertical="center"/>
    </xf>
    <xf numFmtId="0" fontId="74" fillId="0" borderId="132" xfId="38" applyFont="1" applyBorder="1" applyAlignment="1" applyProtection="1">
      <alignment horizontal="center" vertical="center"/>
    </xf>
    <xf numFmtId="0" fontId="74" fillId="0" borderId="133" xfId="38" applyFont="1" applyBorder="1" applyAlignment="1" applyProtection="1">
      <alignment horizontal="center" vertical="center"/>
    </xf>
    <xf numFmtId="0" fontId="74" fillId="0" borderId="134" xfId="38" applyFont="1" applyBorder="1" applyAlignment="1" applyProtection="1">
      <alignment horizontal="center" vertical="center"/>
    </xf>
    <xf numFmtId="0" fontId="74" fillId="0" borderId="135" xfId="38" applyFont="1" applyBorder="1" applyAlignment="1" applyProtection="1">
      <alignment horizontal="center" vertical="center"/>
    </xf>
    <xf numFmtId="0" fontId="74" fillId="0" borderId="136" xfId="38" applyFont="1" applyBorder="1" applyAlignment="1" applyProtection="1">
      <alignment horizontal="center" vertical="center"/>
    </xf>
    <xf numFmtId="0" fontId="74" fillId="0" borderId="137" xfId="38" applyFont="1" applyBorder="1" applyAlignment="1" applyProtection="1">
      <alignment horizontal="center" vertical="center"/>
    </xf>
    <xf numFmtId="14" fontId="54" fillId="0" borderId="0" xfId="38" applyNumberFormat="1" applyFont="1" applyBorder="1" applyAlignment="1" applyProtection="1">
      <alignment horizontal="center" vertical="center"/>
    </xf>
    <xf numFmtId="0" fontId="55" fillId="0" borderId="116" xfId="38" applyFont="1" applyBorder="1" applyAlignment="1" applyProtection="1">
      <alignment horizontal="lef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3 2" xfId="46"/>
    <cellStyle name="Normal 3 3" xfId="47"/>
    <cellStyle name="Normal 3 4" xfId="45"/>
    <cellStyle name="Normal 4" xfId="48"/>
    <cellStyle name="Normal 5" xfId="4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19">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
      <font>
        <b val="0"/>
        <condense val="0"/>
        <extend val="0"/>
        <sz val="11"/>
        <color indexed="9"/>
      </font>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aypal.com/cgi-bin/webscr?cmd=_s-xclick&amp;hosted_button_id=A5AZ4JPY6S6S4"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0</xdr:row>
      <xdr:rowOff>314325</xdr:rowOff>
    </xdr:from>
    <xdr:to>
      <xdr:col>1</xdr:col>
      <xdr:colOff>1507986</xdr:colOff>
      <xdr:row>3</xdr:row>
      <xdr:rowOff>5291</xdr:rowOff>
    </xdr:to>
    <xdr:pic>
      <xdr:nvPicPr>
        <xdr:cNvPr id="2" name="Picture 1" descr="PaypalDonate.gif">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314325"/>
          <a:ext cx="1069836" cy="529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ALES%20Score%20July%2020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LES%20Score%20Dec%202018%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Flight 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Pilot List"/>
      <sheetName val="Flight Groups"/>
      <sheetName val="Tasks"/>
      <sheetName val="Round 1"/>
      <sheetName val="Round 2"/>
      <sheetName val="Round 3"/>
      <sheetName val="Round 4"/>
      <sheetName val="Round 5"/>
      <sheetName val="Round 6"/>
      <sheetName val="Round 7"/>
      <sheetName val="Round 8"/>
      <sheetName val="Round 9"/>
      <sheetName val="Round 10"/>
      <sheetName val="Round 11"/>
      <sheetName val="Round 12"/>
      <sheetName val="Final Scores"/>
      <sheetName val="Round Scores"/>
      <sheetName val="Times"/>
      <sheetName val="Score Cards"/>
      <sheetName val="LSF Poi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s@TailwindGliders.com" TargetMode="External"/><Relationship Id="rId1" Type="http://schemas.openxmlformats.org/officeDocument/2006/relationships/hyperlink" Target="http://www.tailwindgliders.com/" TargetMode="External"/><Relationship Id="rId4"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E71"/>
  <sheetViews>
    <sheetView showGridLines="0" topLeftCell="A7" zoomScaleNormal="100" zoomScalePageLayoutView="150" workbookViewId="0">
      <selection activeCell="D1" sqref="D1"/>
    </sheetView>
  </sheetViews>
  <sheetFormatPr defaultColWidth="8.85546875" defaultRowHeight="14.25"/>
  <cols>
    <col min="1" max="1" width="2.7109375" style="1" customWidth="1"/>
    <col min="2" max="2" width="100.7109375" style="2" customWidth="1"/>
    <col min="3" max="16384" width="8.85546875" style="1"/>
  </cols>
  <sheetData>
    <row r="1" spans="2:5" ht="27">
      <c r="B1" s="3" t="s">
        <v>130</v>
      </c>
    </row>
    <row r="2" spans="2:5" ht="19.5">
      <c r="B2" s="4" t="s">
        <v>0</v>
      </c>
    </row>
    <row r="3" spans="2:5" ht="19.5">
      <c r="B3" s="4" t="s">
        <v>1</v>
      </c>
    </row>
    <row r="4" spans="2:5" ht="18.75">
      <c r="B4" s="5" t="s">
        <v>2</v>
      </c>
    </row>
    <row r="6" spans="2:5" ht="19.5">
      <c r="B6" s="6" t="s">
        <v>3</v>
      </c>
    </row>
    <row r="7" spans="2:5" ht="42.75">
      <c r="B7" s="2" t="s">
        <v>129</v>
      </c>
      <c r="E7" s="7"/>
    </row>
    <row r="8" spans="2:5">
      <c r="B8" s="2" t="s">
        <v>80</v>
      </c>
    </row>
    <row r="10" spans="2:5">
      <c r="B10" s="2" t="s">
        <v>4</v>
      </c>
    </row>
    <row r="11" spans="2:5" ht="28.5">
      <c r="B11" s="8" t="s">
        <v>83</v>
      </c>
    </row>
    <row r="12" spans="2:5" ht="13.5" customHeight="1">
      <c r="B12" s="2" t="s">
        <v>89</v>
      </c>
    </row>
    <row r="13" spans="2:5">
      <c r="B13" s="9" t="s">
        <v>5</v>
      </c>
    </row>
    <row r="14" spans="2:5" s="387" customFormat="1">
      <c r="B14" s="389" t="s">
        <v>113</v>
      </c>
    </row>
    <row r="15" spans="2:5" ht="28.5" customHeight="1">
      <c r="B15" s="9" t="s">
        <v>127</v>
      </c>
    </row>
    <row r="16" spans="2:5" s="387" customFormat="1" ht="28.5">
      <c r="B16" s="388" t="s">
        <v>111</v>
      </c>
    </row>
    <row r="17" spans="2:2" s="387" customFormat="1">
      <c r="B17" s="388" t="s">
        <v>128</v>
      </c>
    </row>
    <row r="18" spans="2:2" ht="15.75" customHeight="1">
      <c r="B18" s="9" t="s">
        <v>6</v>
      </c>
    </row>
    <row r="19" spans="2:2">
      <c r="B19" s="1" t="s">
        <v>90</v>
      </c>
    </row>
    <row r="20" spans="2:2">
      <c r="B20" s="1"/>
    </row>
    <row r="21" spans="2:2" ht="19.5" customHeight="1">
      <c r="B21" s="6" t="s">
        <v>7</v>
      </c>
    </row>
    <row r="22" spans="2:2">
      <c r="B22" s="9" t="s">
        <v>8</v>
      </c>
    </row>
    <row r="23" spans="2:2">
      <c r="B23" s="9" t="s">
        <v>9</v>
      </c>
    </row>
    <row r="24" spans="2:2" s="387" customFormat="1">
      <c r="B24" s="388"/>
    </row>
    <row r="25" spans="2:2" s="387" customFormat="1">
      <c r="B25" s="389" t="s">
        <v>125</v>
      </c>
    </row>
    <row r="26" spans="2:2" s="387" customFormat="1" ht="28.5">
      <c r="B26" s="11" t="s">
        <v>131</v>
      </c>
    </row>
    <row r="27" spans="2:2">
      <c r="B27" s="9"/>
    </row>
    <row r="28" spans="2:2">
      <c r="B28" s="10" t="s">
        <v>10</v>
      </c>
    </row>
    <row r="29" spans="2:2" ht="28.5">
      <c r="B29" s="11" t="s">
        <v>81</v>
      </c>
    </row>
    <row r="30" spans="2:2">
      <c r="B30" s="386" t="s">
        <v>100</v>
      </c>
    </row>
    <row r="31" spans="2:2" s="385" customFormat="1" ht="28.5">
      <c r="B31" s="386" t="s">
        <v>124</v>
      </c>
    </row>
    <row r="32" spans="2:2" s="387" customFormat="1">
      <c r="B32" s="386"/>
    </row>
    <row r="33" spans="2:2">
      <c r="B33" s="10" t="s">
        <v>11</v>
      </c>
    </row>
    <row r="34" spans="2:2">
      <c r="B34" s="2" t="s">
        <v>12</v>
      </c>
    </row>
    <row r="35" spans="2:2" ht="61.5" customHeight="1">
      <c r="B35" s="2" t="s">
        <v>112</v>
      </c>
    </row>
    <row r="36" spans="2:2" ht="42.75">
      <c r="B36" s="2" t="s">
        <v>150</v>
      </c>
    </row>
    <row r="37" spans="2:2" ht="28.5">
      <c r="B37" s="2" t="s">
        <v>104</v>
      </c>
    </row>
    <row r="38" spans="2:2" ht="28.5">
      <c r="B38" s="2" t="s">
        <v>82</v>
      </c>
    </row>
    <row r="39" spans="2:2" s="387" customFormat="1">
      <c r="B39" s="386"/>
    </row>
    <row r="40" spans="2:2" ht="20.100000000000001" customHeight="1">
      <c r="B40" s="10" t="s">
        <v>13</v>
      </c>
    </row>
    <row r="41" spans="2:2" ht="28.5">
      <c r="B41" s="2" t="s">
        <v>91</v>
      </c>
    </row>
    <row r="42" spans="2:2" ht="20.100000000000001" customHeight="1"/>
    <row r="43" spans="2:2" ht="20.100000000000001" customHeight="1">
      <c r="B43" s="10" t="s">
        <v>117</v>
      </c>
    </row>
    <row r="44" spans="2:2" ht="20.100000000000001" customHeight="1">
      <c r="B44" s="2" t="s">
        <v>118</v>
      </c>
    </row>
    <row r="45" spans="2:2" ht="15" customHeight="1"/>
    <row r="46" spans="2:2" ht="20.100000000000001" customHeight="1">
      <c r="B46" s="10" t="s">
        <v>94</v>
      </c>
    </row>
    <row r="47" spans="2:2" ht="42.75">
      <c r="B47" s="9" t="s">
        <v>92</v>
      </c>
    </row>
    <row r="48" spans="2:2" ht="42.75">
      <c r="B48" s="115" t="s">
        <v>93</v>
      </c>
    </row>
    <row r="49" spans="2:2" s="387" customFormat="1" ht="20.100000000000001" customHeight="1">
      <c r="B49" s="115"/>
    </row>
    <row r="50" spans="2:2" ht="20.100000000000001" customHeight="1">
      <c r="B50" s="389" t="s">
        <v>109</v>
      </c>
    </row>
    <row r="51" spans="2:2" ht="20.100000000000001" customHeight="1">
      <c r="B51" s="388" t="s">
        <v>110</v>
      </c>
    </row>
    <row r="52" spans="2:2" s="387" customFormat="1" ht="20.100000000000001" customHeight="1">
      <c r="B52" s="388"/>
    </row>
    <row r="53" spans="2:2" ht="20.100000000000001" customHeight="1">
      <c r="B53" s="6" t="s">
        <v>14</v>
      </c>
    </row>
    <row r="54" spans="2:2" ht="20.100000000000001" customHeight="1">
      <c r="B54" s="2" t="s">
        <v>15</v>
      </c>
    </row>
    <row r="55" spans="2:2" ht="20.100000000000001" customHeight="1">
      <c r="B55" s="2" t="s">
        <v>16</v>
      </c>
    </row>
    <row r="56" spans="2:2" ht="20.100000000000001" customHeight="1">
      <c r="B56" s="2" t="s">
        <v>17</v>
      </c>
    </row>
    <row r="57" spans="2:2" ht="20.100000000000001" customHeight="1">
      <c r="B57" s="2" t="s">
        <v>18</v>
      </c>
    </row>
    <row r="58" spans="2:2" ht="20.100000000000001" customHeight="1">
      <c r="B58" s="2" t="s">
        <v>19</v>
      </c>
    </row>
    <row r="59" spans="2:2" ht="20.100000000000001" customHeight="1">
      <c r="B59" s="2" t="s">
        <v>20</v>
      </c>
    </row>
    <row r="60" spans="2:2" ht="20.100000000000001" customHeight="1">
      <c r="B60" s="2" t="s">
        <v>21</v>
      </c>
    </row>
    <row r="61" spans="2:2" ht="20.100000000000001" customHeight="1"/>
    <row r="62" spans="2:2" ht="20.100000000000001" customHeight="1">
      <c r="B62" s="2" t="s">
        <v>22</v>
      </c>
    </row>
    <row r="63" spans="2:2" ht="20.100000000000001" customHeight="1">
      <c r="B63" s="12" t="s">
        <v>23</v>
      </c>
    </row>
    <row r="64" spans="2:2" ht="20.100000000000001" customHeight="1"/>
    <row r="65" spans="2:2" ht="20.100000000000001" customHeight="1">
      <c r="B65" s="1"/>
    </row>
    <row r="66" spans="2:2" ht="20.100000000000001" customHeight="1">
      <c r="B66" s="1"/>
    </row>
    <row r="67" spans="2:2" ht="20.100000000000001" customHeight="1">
      <c r="B67" s="1"/>
    </row>
    <row r="68" spans="2:2" ht="20.100000000000001" customHeight="1">
      <c r="B68" s="1"/>
    </row>
    <row r="69" spans="2:2" ht="20.100000000000001" customHeight="1">
      <c r="B69" s="1"/>
    </row>
    <row r="70" spans="2:2" ht="20.100000000000001" customHeight="1">
      <c r="B70" s="1"/>
    </row>
    <row r="71" spans="2:2" ht="20.100000000000001" customHeight="1">
      <c r="B71" s="1"/>
    </row>
  </sheetData>
  <sheetProtection sheet="1" objects="1" scenarios="1" selectLockedCells="1"/>
  <phoneticPr fontId="72" type="noConversion"/>
  <hyperlinks>
    <hyperlink ref="B4" r:id="rId1"/>
    <hyperlink ref="B63" r:id="rId2"/>
  </hyperlinks>
  <printOptions horizontalCentered="1"/>
  <pageMargins left="0.5" right="0.5" top="0.5" bottom="0.5" header="0.26180555599999999" footer="0.51180555555555596"/>
  <pageSetup firstPageNumber="0" orientation="portrait" horizontalDpi="300" verticalDpi="300"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3.710937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49</v>
      </c>
      <c r="L1" s="253"/>
      <c r="P1" s="550"/>
      <c r="AD1" s="234"/>
    </row>
    <row r="2" spans="2:38" ht="19.5" customHeight="1">
      <c r="B2" s="36"/>
      <c r="E2" s="38"/>
      <c r="F2" s="38"/>
      <c r="H2" s="258"/>
      <c r="J2" s="258"/>
      <c r="K2" s="258" t="s">
        <v>35</v>
      </c>
      <c r="L2" s="357">
        <v>10</v>
      </c>
      <c r="M2" s="259" t="s">
        <v>36</v>
      </c>
      <c r="N2" s="260"/>
      <c r="O2" s="260"/>
      <c r="P2" s="548"/>
      <c r="Q2" s="260"/>
      <c r="R2" s="261"/>
      <c r="W2" s="392" t="s">
        <v>103</v>
      </c>
      <c r="X2" s="252" t="s">
        <v>102</v>
      </c>
      <c r="AA2" s="262"/>
      <c r="AD2" s="234"/>
    </row>
    <row r="3" spans="2:38" ht="15" customHeight="1" thickBot="1">
      <c r="B3" s="36"/>
      <c r="E3" s="38"/>
      <c r="F3" s="38"/>
      <c r="G3" s="263"/>
      <c r="H3" s="263"/>
      <c r="I3" s="263"/>
      <c r="J3" s="263"/>
      <c r="L3" s="377"/>
      <c r="M3" s="306"/>
      <c r="N3" s="264"/>
      <c r="O3" s="272"/>
      <c r="P3" s="549"/>
      <c r="Q3" s="272"/>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63" t="s">
        <v>107</v>
      </c>
      <c r="R4" s="563" t="s">
        <v>155</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5</v>
      </c>
      <c r="E5" s="227" t="str">
        <f>IF(ISBLANK('Flight Groups'!C6),"",'Flight Groups'!L6)</f>
        <v>B</v>
      </c>
      <c r="F5" s="227">
        <f>IF(E5="a",1,IF(E5="b",2,IF(E5="c",3,IF(E5="d",4,5))))</f>
        <v>2</v>
      </c>
      <c r="G5" s="227" t="str">
        <f>IF(ISBLANK('Flight Groups'!C6),"",'Flight Groups'!C6)</f>
        <v>Jon Garber</v>
      </c>
      <c r="H5" s="227">
        <f>IF(G5="","",(SMALL(F$5:F$64,C5)))</f>
        <v>1</v>
      </c>
      <c r="I5" s="487" t="str">
        <f>IF(ISBLANK('Flight Groups'!C6),"",IF(H5=1,"A",IF(H5=2,"B",IF(H5=3,"C",IF(H5=4,"D","E")))))</f>
        <v>A</v>
      </c>
      <c r="J5" s="227">
        <f>IF(G5="","",(RANK(F5,$F$5:$F$64,0)+COUNTIF($F$5:F5,F5)-1))</f>
        <v>55</v>
      </c>
      <c r="K5" s="228" t="str">
        <f ca="1">IF(G5="","",(OFFSET($G$5,MATCH(LARGE($J$5:$J$64,ROW()-ROW($K$5)+1),$J$5:$J$64,0)-1,0)))</f>
        <v>Hal Aasen</v>
      </c>
      <c r="L5" s="369"/>
      <c r="M5" s="370"/>
      <c r="N5" s="368"/>
      <c r="O5" s="368"/>
      <c r="P5" s="545"/>
      <c r="Q5" s="430">
        <f>IF(P5="yes",0,IF(N5&gt;200,(100+(N5-200)*3),(N5/2)))</f>
        <v>0</v>
      </c>
      <c r="R5" s="433">
        <f>IF(ISBLANK('Flight Groups'!C6),0,IF(P5="yes",0,(IF(L5=$L$2,L5*60-M5,IF(L5&gt;$L$2,($L$2*60)-(L5-$L$2)*60-M5,L5*60+M5)))-Q5+O5))</f>
        <v>0</v>
      </c>
      <c r="S5" s="398">
        <f t="shared" ref="S5:S36" si="0">IF(R5=0,0,IF(I5="A",AB5,IF(I5="B",AD5,IF(I5="C",AF5,IF(I5="d",AH5,AJ5)))))</f>
        <v>0</v>
      </c>
      <c r="T5" s="229">
        <f>+RANK(S5,$S$5:$S$64)</f>
        <v>1</v>
      </c>
      <c r="U5" s="230"/>
      <c r="V5" s="277">
        <v>1</v>
      </c>
      <c r="W5" s="231" t="str">
        <f t="shared" ref="W5:W36" ca="1" si="1">OFFSET($K$5,MATCH(SMALL($Z$5:$Z$64,ROW()-ROW($W$5)+1),$Z$5:$Z$64,0)-1,0)</f>
        <v>Hal Aasen</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3</v>
      </c>
      <c r="E6" s="237" t="str">
        <f>IF(ISBLANK('Flight Groups'!C7),"",'Flight Groups'!L7)</f>
        <v>A</v>
      </c>
      <c r="F6" s="237">
        <f t="shared" ref="F6:F64" si="9">IF(E6="a",1,IF(E6="b",2,IF(E6="c",3,IF(E6="d",4,5))))</f>
        <v>1</v>
      </c>
      <c r="G6" s="237" t="str">
        <f>IF(ISBLANK('Flight Groups'!C7),"",'Flight Groups'!C7)</f>
        <v>Greg Douglas</v>
      </c>
      <c r="H6" s="237">
        <f>IF(G6="","",(SMALL(F$5:F$64,C6)))</f>
        <v>1</v>
      </c>
      <c r="I6" s="488" t="str">
        <f>IF(ISBLANK('Flight Groups'!C7),"",IF(H6=1,"A",IF(H6=2,"B",IF(H6=3,"C",IF(H6=4,"D","E")))))</f>
        <v>A</v>
      </c>
      <c r="J6" s="237">
        <f>IF(G6="","",(RANK(F6,$F$5:$F$64,0)+COUNTIF($F$5:F6,F6)-1))</f>
        <v>58</v>
      </c>
      <c r="K6" s="238" t="str">
        <f t="shared" ref="K6:K64" ca="1" si="10">IF(G6="","",(OFFSET($G$5,MATCH(LARGE($J$5:$J$64,ROW()-ROW($K$5)+1),$J$5:$J$64,0)-1,0)))</f>
        <v>Carl Thuesen</v>
      </c>
      <c r="L6" s="294"/>
      <c r="M6" s="295"/>
      <c r="N6" s="239"/>
      <c r="O6" s="239"/>
      <c r="P6" s="546"/>
      <c r="Q6" s="599">
        <f t="shared" ref="Q6:Q64" si="11">IF(P6="yes",0,IF(N6&gt;200,(100+(N6-200)*3),(N6/2)))</f>
        <v>0</v>
      </c>
      <c r="R6" s="434">
        <f>IF(ISBLANK('Flight Groups'!C7),0,IF(P6="yes",0,(IF(L6=$L$2,L6*60-M6,IF(L6&gt;$L$2,($L$2*60)-(L6-$L$2)*60-M6,L6*60+M6)))-Q6+O6))</f>
        <v>0</v>
      </c>
      <c r="S6" s="399">
        <f t="shared" si="0"/>
        <v>0</v>
      </c>
      <c r="T6" s="240">
        <f t="shared" ref="T6:T64" si="12">+RANK(S6,$S$5:$S$64)</f>
        <v>1</v>
      </c>
      <c r="U6" s="230"/>
      <c r="V6" s="278">
        <v>2</v>
      </c>
      <c r="W6" s="230" t="str">
        <f t="shared" ca="1" si="1"/>
        <v>Carl Thuesen</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2</v>
      </c>
      <c r="E7" s="237" t="str">
        <f>IF(ISBLANK('Flight Groups'!C8),"",'Flight Groups'!L8)</f>
        <v>A</v>
      </c>
      <c r="F7" s="237">
        <f t="shared" si="9"/>
        <v>1</v>
      </c>
      <c r="G7" s="237" t="str">
        <f>IF(ISBLANK('Flight Groups'!C8),"",'Flight Groups'!C8)</f>
        <v>Carl Thuesen</v>
      </c>
      <c r="H7" s="237">
        <f>IF(G7="","",(SMALL(F$5:F$64,C7)))</f>
        <v>1</v>
      </c>
      <c r="I7" s="488" t="str">
        <f>IF(ISBLANK('Flight Groups'!C8),"",IF(H7=1,"A",IF(H7=2,"B",IF(H7=3,"C",IF(H7=4,"D","E")))))</f>
        <v>A</v>
      </c>
      <c r="J7" s="237">
        <f>IF(G7="","",(RANK(F7,$F$5:$F$64,0)+COUNTIF($F$5:F7,F7)-1))</f>
        <v>59</v>
      </c>
      <c r="K7" s="238" t="str">
        <f t="shared" ca="1" si="10"/>
        <v>Greg Douglas</v>
      </c>
      <c r="L7" s="294"/>
      <c r="M7" s="295"/>
      <c r="N7" s="239"/>
      <c r="O7" s="239"/>
      <c r="P7" s="546"/>
      <c r="Q7" s="599">
        <f t="shared" si="11"/>
        <v>0</v>
      </c>
      <c r="R7" s="434">
        <f>IF(ISBLANK('Flight Groups'!C8),0,IF(P7="yes",0,(IF(L7=$L$2,L7*60-M7,IF(L7&gt;$L$2,($L$2*60)-(L7-$L$2)*60-M7,L7*60+M7)))-Q7+O7))</f>
        <v>0</v>
      </c>
      <c r="S7" s="399">
        <f t="shared" si="0"/>
        <v>0</v>
      </c>
      <c r="T7" s="240">
        <f t="shared" si="12"/>
        <v>1</v>
      </c>
      <c r="U7" s="230"/>
      <c r="V7" s="278">
        <v>3</v>
      </c>
      <c r="W7" s="230" t="str">
        <f t="shared" ca="1" si="1"/>
        <v>Greg Douglas</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6</v>
      </c>
      <c r="E8" s="237" t="str">
        <f>IF(ISBLANK('Flight Groups'!C9),"",'Flight Groups'!L9)</f>
        <v>B</v>
      </c>
      <c r="F8" s="237">
        <f t="shared" si="9"/>
        <v>2</v>
      </c>
      <c r="G8" s="237" t="str">
        <f>IF(ISBLANK('Flight Groups'!C9),"",'Flight Groups'!C9)</f>
        <v>Curtis Suter</v>
      </c>
      <c r="H8" s="237">
        <f t="shared" ref="H8:H64" si="20">IF(G8="","",(SMALL(F$5:F$64,C8)))</f>
        <v>2</v>
      </c>
      <c r="I8" s="488" t="str">
        <f>IF(ISBLANK('Flight Groups'!C9),"",IF(H8=1,"A",IF(H8=2,"B",IF(H8=3,"C",IF(H8=4,"D","E")))))</f>
        <v>B</v>
      </c>
      <c r="J8" s="237">
        <f>IF(G8="","",(RANK(F8,$F$5:$F$64,0)+COUNTIF($F$5:F8,F8)-1))</f>
        <v>56</v>
      </c>
      <c r="K8" s="238" t="str">
        <f t="shared" ca="1" si="10"/>
        <v>Chip Baber</v>
      </c>
      <c r="L8" s="294"/>
      <c r="M8" s="295"/>
      <c r="N8" s="239"/>
      <c r="O8" s="239"/>
      <c r="P8" s="546"/>
      <c r="Q8" s="599">
        <f t="shared" si="11"/>
        <v>0</v>
      </c>
      <c r="R8" s="434">
        <f>IF(ISBLANK('Flight Groups'!C9),0,IF(P8="yes",0,(IF(L8=$L$2,L8*60-M8,IF(L8&gt;$L$2,($L$2*60)-(L8-$L$2)*60-M8,L8*60+M8)))-Q8+O8))</f>
        <v>0</v>
      </c>
      <c r="S8" s="399">
        <f t="shared" si="0"/>
        <v>0</v>
      </c>
      <c r="T8" s="240">
        <f t="shared" si="12"/>
        <v>1</v>
      </c>
      <c r="U8" s="230"/>
      <c r="V8" s="278">
        <v>4</v>
      </c>
      <c r="W8" s="230" t="str">
        <f t="shared" ca="1" si="1"/>
        <v>Chip Baber</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4</v>
      </c>
      <c r="E9" s="237" t="str">
        <f>IF(ISBLANK('Flight Groups'!C10),"",'Flight Groups'!L10)</f>
        <v>A</v>
      </c>
      <c r="F9" s="237">
        <f t="shared" si="9"/>
        <v>1</v>
      </c>
      <c r="G9" s="237" t="str">
        <f>IF(ISBLANK('Flight Groups'!C10),"",'Flight Groups'!C10)</f>
        <v>Hal Aasen</v>
      </c>
      <c r="H9" s="237">
        <f t="shared" si="20"/>
        <v>2</v>
      </c>
      <c r="I9" s="488" t="str">
        <f>IF(ISBLANK('Flight Groups'!C10),"",IF(H9=1,"A",IF(H9=2,"B",IF(H9=3,"C",IF(H9=4,"D","E")))))</f>
        <v>B</v>
      </c>
      <c r="J9" s="237">
        <f>IF(G9="","",(RANK(F9,$F$5:$F$64,0)+COUNTIF($F$5:F9,F9)-1))</f>
        <v>60</v>
      </c>
      <c r="K9" s="238" t="str">
        <f t="shared" ca="1" si="10"/>
        <v>Curtis Suter</v>
      </c>
      <c r="L9" s="294"/>
      <c r="M9" s="295"/>
      <c r="N9" s="239"/>
      <c r="O9" s="239"/>
      <c r="P9" s="546"/>
      <c r="Q9" s="599">
        <f t="shared" si="11"/>
        <v>0</v>
      </c>
      <c r="R9" s="434">
        <f>IF(ISBLANK('Flight Groups'!C10),0,IF(P9="yes",0,(IF(L9=$L$2,L9*60-M9,IF(L9&gt;$L$2,($L$2*60)-(L9-$L$2)*60-M9,L9*60+M9)))-Q9+O9))</f>
        <v>0</v>
      </c>
      <c r="S9" s="399">
        <f t="shared" si="0"/>
        <v>0</v>
      </c>
      <c r="T9" s="240">
        <f t="shared" si="12"/>
        <v>1</v>
      </c>
      <c r="U9" s="230"/>
      <c r="V9" s="278">
        <v>5</v>
      </c>
      <c r="W9" s="230" t="str">
        <f t="shared" ca="1" si="1"/>
        <v>Curtis Suter</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1</v>
      </c>
      <c r="E10" s="237" t="str">
        <f>IF(ISBLANK('Flight Groups'!C11),"",'Flight Groups'!L11)</f>
        <v>B</v>
      </c>
      <c r="F10" s="237">
        <f t="shared" si="9"/>
        <v>2</v>
      </c>
      <c r="G10" s="237" t="str">
        <f>IF(ISBLANK('Flight Groups'!C11),"",'Flight Groups'!C11)</f>
        <v>Chip Baber</v>
      </c>
      <c r="H10" s="237">
        <f t="shared" si="20"/>
        <v>2</v>
      </c>
      <c r="I10" s="488" t="str">
        <f>IF(ISBLANK('Flight Groups'!C11),"",IF(H10=1,"A",IF(H10=2,"B",IF(H10=3,"C",IF(H10=4,"D","E")))))</f>
        <v>B</v>
      </c>
      <c r="J10" s="237">
        <f>IF(G10="","",(RANK(F10,$F$5:$F$64,0)+COUNTIF($F$5:F10,F10)-1))</f>
        <v>57</v>
      </c>
      <c r="K10" s="238" t="str">
        <f t="shared" ca="1" si="10"/>
        <v>Jon Garber</v>
      </c>
      <c r="L10" s="294"/>
      <c r="M10" s="295"/>
      <c r="N10" s="239"/>
      <c r="O10" s="239"/>
      <c r="P10" s="546"/>
      <c r="Q10" s="599">
        <f t="shared" si="11"/>
        <v>0</v>
      </c>
      <c r="R10" s="434">
        <f>IF(ISBLANK('Flight Groups'!C11),0,IF(P10="yes",0,(IF(L10=$L$2,L10*60-M10,IF(L10&gt;$L$2,($L$2*60)-(L10-$L$2)*60-M10,L10*60+M10)))-Q10+O10))</f>
        <v>0</v>
      </c>
      <c r="S10" s="399">
        <f t="shared" si="0"/>
        <v>0</v>
      </c>
      <c r="T10" s="240">
        <f t="shared" si="12"/>
        <v>1</v>
      </c>
      <c r="U10" s="230"/>
      <c r="V10" s="278">
        <v>6</v>
      </c>
      <c r="W10" s="230" t="str">
        <f t="shared" ca="1" si="1"/>
        <v>Jon Garber</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Groups'!L12)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99">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Groups'!L13)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99">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Groups'!L14)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99">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Groups'!L15)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99">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Groups'!L16)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99">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Groups'!L17)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99">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Groups'!L18)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99">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Groups'!L19)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99">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Groups'!L20)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99">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Groups'!L21)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99">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Groups'!L22)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99">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Groups'!L23)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99">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Groups'!L24)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99">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Groups'!L25)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99">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Groups'!L26)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99">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Groups'!L27)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99">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Groups'!L28)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99">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Groups'!L29)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99">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Groups'!L30)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99">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Groups'!L31)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99">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Groups'!L32)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99">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Groups'!L33)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99">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Groups'!L34)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374"/>
      <c r="O33" s="239"/>
      <c r="P33" s="546"/>
      <c r="Q33" s="599">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Groups'!L35)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99">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Groups'!L36)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99">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Groups'!L37)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99">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Groups'!L38)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99">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Groups'!L39)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99">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Groups'!L40)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99">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Groups'!L41)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99">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Groups'!L42)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99">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Groups'!L43)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99">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Groups'!L44)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99">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Groups'!L45)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99">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Groups'!L46)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99">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Groups'!L47)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99">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Groups'!L48)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99">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Groups'!L49)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99">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Groups'!L50)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99">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Groups'!L51)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99">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Groups'!L52)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99">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Groups'!L53)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99">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Groups'!L54)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99">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Groups'!L55)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99">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Groups'!L56)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99">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Groups'!L57)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99">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Groups'!L58)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99">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Groups'!L59)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99">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Groups'!L60)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99">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Groups'!L61)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99">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Groups'!L62)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99">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Groups'!L63)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99">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Groups'!L64)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99">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Groups'!L65)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31">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D71" s="292"/>
      <c r="E71" s="293"/>
      <c r="F71" s="293"/>
      <c r="G71" s="293"/>
      <c r="H71" s="293"/>
      <c r="I71" s="293"/>
      <c r="J71" s="241"/>
      <c r="K71" s="241"/>
      <c r="L71" s="241"/>
      <c r="M71" s="241"/>
      <c r="N71" s="241"/>
      <c r="O71" s="241"/>
      <c r="P71" s="544"/>
      <c r="Q71" s="241"/>
      <c r="R71" s="241"/>
      <c r="S71" s="241"/>
      <c r="T71" s="241"/>
      <c r="U71" s="241"/>
      <c r="V71" s="241"/>
      <c r="W71" s="241"/>
      <c r="Z71" s="270"/>
    </row>
    <row r="72" spans="2:36">
      <c r="D72" s="292"/>
      <c r="E72" s="293"/>
      <c r="F72" s="293"/>
      <c r="G72" s="293"/>
      <c r="H72" s="293"/>
      <c r="I72" s="293"/>
      <c r="J72" s="241"/>
      <c r="K72" s="241"/>
      <c r="L72" s="241"/>
      <c r="M72" s="241"/>
      <c r="N72" s="241"/>
      <c r="O72" s="241"/>
      <c r="P72" s="544"/>
      <c r="Q72" s="241"/>
      <c r="R72" s="241"/>
      <c r="S72" s="241"/>
      <c r="T72" s="241"/>
      <c r="U72" s="241"/>
      <c r="V72" s="241"/>
      <c r="W72" s="241"/>
      <c r="Z72" s="270"/>
    </row>
    <row r="73" spans="2:36">
      <c r="D73" s="292"/>
      <c r="E73" s="305"/>
      <c r="F73" s="305"/>
      <c r="G73" s="293"/>
      <c r="H73" s="293"/>
      <c r="I73" s="293"/>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552" customWidth="1"/>
    <col min="3" max="3" width="4.8554687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50</v>
      </c>
      <c r="L1" s="253"/>
      <c r="P1" s="550"/>
      <c r="AD1" s="234"/>
    </row>
    <row r="2" spans="2:38" ht="19.5" customHeight="1">
      <c r="B2" s="36"/>
      <c r="E2" s="38"/>
      <c r="F2" s="38"/>
      <c r="H2" s="258"/>
      <c r="J2" s="258"/>
      <c r="K2" s="258" t="s">
        <v>35</v>
      </c>
      <c r="L2" s="357">
        <v>10</v>
      </c>
      <c r="M2" s="259" t="s">
        <v>36</v>
      </c>
      <c r="N2" s="260"/>
      <c r="O2" s="260"/>
      <c r="P2" s="548"/>
      <c r="Q2" s="260"/>
      <c r="R2" s="261"/>
      <c r="W2" s="392" t="s">
        <v>103</v>
      </c>
      <c r="X2" s="252" t="s">
        <v>102</v>
      </c>
      <c r="AA2" s="262"/>
      <c r="AD2" s="234"/>
    </row>
    <row r="3" spans="2:38" ht="15" customHeight="1" thickBot="1">
      <c r="B3" s="36"/>
      <c r="E3" s="38"/>
      <c r="F3" s="38"/>
      <c r="G3" s="263"/>
      <c r="H3" s="263"/>
      <c r="I3" s="263"/>
      <c r="J3" s="263"/>
      <c r="L3" s="377"/>
      <c r="M3" s="306"/>
      <c r="N3" s="264"/>
      <c r="O3" s="272"/>
      <c r="P3" s="549"/>
      <c r="Q3" s="272"/>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6</v>
      </c>
      <c r="E5" s="227" t="str">
        <f>IF(ISBLANK('Flight Groups'!C6),"",'Flight Groups'!M6)</f>
        <v>B</v>
      </c>
      <c r="F5" s="227">
        <f>IF(E5="a",1,IF(E5="b",2,IF(E5="c",3,IF(E5="d",4,5))))</f>
        <v>2</v>
      </c>
      <c r="G5" s="227" t="str">
        <f>IF(ISBLANK('Flight Groups'!C6),"",'Flight Groups'!C6)</f>
        <v>Jon Garber</v>
      </c>
      <c r="H5" s="227">
        <f>IF(G5="","",(SMALL(F$5:F$64,C5)))</f>
        <v>1</v>
      </c>
      <c r="I5" s="487" t="str">
        <f>IF(ISBLANK('Flight Groups'!C6),"",IF(H5=1,"A",IF(H5=2,"B",IF(H5=3,"C",IF(H5=4,"D","E")))))</f>
        <v>A</v>
      </c>
      <c r="J5" s="227">
        <f>IF(G5="","",(RANK(F5,$F$5:$F$64,0)+COUNTIF($F$5:F5,F5)-1))</f>
        <v>55</v>
      </c>
      <c r="K5" s="228" t="str">
        <f ca="1">IF(G5="","",(OFFSET($G$5,MATCH(LARGE($J$5:$J$64,ROW()-ROW($K$5)+1),$J$5:$J$64,0)-1,0)))</f>
        <v>Chip Baber</v>
      </c>
      <c r="L5" s="369"/>
      <c r="M5" s="370"/>
      <c r="N5" s="368"/>
      <c r="O5" s="368"/>
      <c r="P5" s="545"/>
      <c r="Q5" s="430">
        <f>IF(P5="yes",0,IF(N5&gt;200,(100+(N5-200)*3),(N5/2)))</f>
        <v>0</v>
      </c>
      <c r="R5" s="433">
        <f>IF(ISBLANK('Flight Groups'!C6),0,IF(P5="yes",0,(IF(L5=$L$2,L5*60-M5,IF(L5&gt;$L$2,($L$2*60)-(L5-$L$2)*60-M5,L5*60+M5)))-Q5+O5))</f>
        <v>0</v>
      </c>
      <c r="S5" s="398">
        <f t="shared" ref="S5:S36" si="0">IF(R5=0,0,IF(I5="A",AB5,IF(I5="B",AD5,IF(I5="C",AF5,IF(I5="d",AH5,AJ5)))))</f>
        <v>0</v>
      </c>
      <c r="T5" s="229">
        <f>+RANK(S5,$S$5:$S$64)</f>
        <v>1</v>
      </c>
      <c r="U5" s="230"/>
      <c r="V5" s="277">
        <v>1</v>
      </c>
      <c r="W5" s="231" t="str">
        <f t="shared" ref="W5:W36" ca="1" si="1">OFFSET($K$5,MATCH(SMALL($Z$5:$Z$64,ROW()-ROW($W$5)+1),$Z$5:$Z$64,0)-1,0)</f>
        <v>Chip Baber</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4</v>
      </c>
      <c r="E6" s="237" t="str">
        <f>IF(ISBLANK('Flight Groups'!C7),"",'Flight Groups'!M7)</f>
        <v>B</v>
      </c>
      <c r="F6" s="237">
        <f t="shared" ref="F6:F64" si="9">IF(E6="a",1,IF(E6="b",2,IF(E6="c",3,IF(E6="d",4,5))))</f>
        <v>2</v>
      </c>
      <c r="G6" s="237" t="str">
        <f>IF(ISBLANK('Flight Groups'!C7),"",'Flight Groups'!C7)</f>
        <v>Greg Douglas</v>
      </c>
      <c r="H6" s="237">
        <f>IF(G6="","",(SMALL(F$5:F$64,C6)))</f>
        <v>1</v>
      </c>
      <c r="I6" s="488" t="str">
        <f>IF(ISBLANK('Flight Groups'!C7),"",IF(H6=1,"A",IF(H6=2,"B",IF(H6=3,"C",IF(H6=4,"D","E")))))</f>
        <v>A</v>
      </c>
      <c r="J6" s="237">
        <f>IF(G6="","",(RANK(F6,$F$5:$F$64,0)+COUNTIF($F$5:F6,F6)-1))</f>
        <v>56</v>
      </c>
      <c r="K6" s="238" t="str">
        <f t="shared" ref="K6:K64" ca="1" si="10">IF(G6="","",(OFFSET($G$5,MATCH(LARGE($J$5:$J$64,ROW()-ROW($K$5)+1),$J$5:$J$64,0)-1,0)))</f>
        <v>Curtis Suter</v>
      </c>
      <c r="L6" s="294"/>
      <c r="M6" s="295"/>
      <c r="N6" s="239"/>
      <c r="O6" s="239"/>
      <c r="P6" s="546"/>
      <c r="Q6" s="599">
        <f t="shared" ref="Q6:Q64" si="11">IF(P6="yes",0,IF(N6&gt;200,(100+(N6-200)*3),(N6/2)))</f>
        <v>0</v>
      </c>
      <c r="R6" s="434">
        <f>IF(ISBLANK('Flight Groups'!C7),0,IF(P6="yes",0,(IF(L6=$L$2,L6*60-M6,IF(L6&gt;$L$2,($L$2*60)-(L6-$L$2)*60-M6,L6*60+M6)))-Q6+O6))</f>
        <v>0</v>
      </c>
      <c r="S6" s="399">
        <f t="shared" si="0"/>
        <v>0</v>
      </c>
      <c r="T6" s="240">
        <f t="shared" ref="T6:T64" si="12">+RANK(S6,$S$5:$S$64)</f>
        <v>1</v>
      </c>
      <c r="U6" s="230"/>
      <c r="V6" s="278">
        <v>2</v>
      </c>
      <c r="W6" s="230" t="str">
        <f t="shared" ca="1" si="1"/>
        <v>Curtis Suter</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3</v>
      </c>
      <c r="E7" s="237" t="str">
        <f>IF(ISBLANK('Flight Groups'!C8),"",'Flight Groups'!M8)</f>
        <v>A</v>
      </c>
      <c r="F7" s="237">
        <f t="shared" si="9"/>
        <v>1</v>
      </c>
      <c r="G7" s="237" t="str">
        <f>IF(ISBLANK('Flight Groups'!C8),"",'Flight Groups'!C8)</f>
        <v>Carl Thuesen</v>
      </c>
      <c r="H7" s="237">
        <f>IF(G7="","",(SMALL(F$5:F$64,C7)))</f>
        <v>1</v>
      </c>
      <c r="I7" s="488" t="str">
        <f>IF(ISBLANK('Flight Groups'!C8),"",IF(H7=1,"A",IF(H7=2,"B",IF(H7=3,"C",IF(H7=4,"D","E")))))</f>
        <v>A</v>
      </c>
      <c r="J7" s="237">
        <f>IF(G7="","",(RANK(F7,$F$5:$F$64,0)+COUNTIF($F$5:F7,F7)-1))</f>
        <v>58</v>
      </c>
      <c r="K7" s="238" t="str">
        <f t="shared" ca="1" si="10"/>
        <v>Carl Thuesen</v>
      </c>
      <c r="L7" s="294"/>
      <c r="M7" s="295"/>
      <c r="N7" s="239"/>
      <c r="O7" s="239"/>
      <c r="P7" s="546"/>
      <c r="Q7" s="599">
        <f t="shared" si="11"/>
        <v>0</v>
      </c>
      <c r="R7" s="434">
        <f>IF(ISBLANK('Flight Groups'!C8),0,IF(P7="yes",0,(IF(L7=$L$2,L7*60-M7,IF(L7&gt;$L$2,($L$2*60)-(L7-$L$2)*60-M7,L7*60+M7)))-Q7+O7))</f>
        <v>0</v>
      </c>
      <c r="S7" s="399">
        <f t="shared" si="0"/>
        <v>0</v>
      </c>
      <c r="T7" s="240">
        <f t="shared" si="12"/>
        <v>1</v>
      </c>
      <c r="U7" s="230"/>
      <c r="V7" s="278">
        <v>3</v>
      </c>
      <c r="W7" s="230" t="str">
        <f t="shared" ca="1" si="1"/>
        <v>Carl Thuesen</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5</v>
      </c>
      <c r="E8" s="237" t="str">
        <f>IF(ISBLANK('Flight Groups'!C9),"",'Flight Groups'!M9)</f>
        <v>A</v>
      </c>
      <c r="F8" s="237">
        <f t="shared" si="9"/>
        <v>1</v>
      </c>
      <c r="G8" s="237" t="str">
        <f>IF(ISBLANK('Flight Groups'!C9),"",'Flight Groups'!C9)</f>
        <v>Curtis Suter</v>
      </c>
      <c r="H8" s="237">
        <f t="shared" ref="H8:H64" si="20">IF(G8="","",(SMALL(F$5:F$64,C8)))</f>
        <v>2</v>
      </c>
      <c r="I8" s="488" t="str">
        <f>IF(ISBLANK('Flight Groups'!C9),"",IF(H8=1,"A",IF(H8=2,"B",IF(H8=3,"C",IF(H8=4,"D","E")))))</f>
        <v>B</v>
      </c>
      <c r="J8" s="237">
        <f>IF(G8="","",(RANK(F8,$F$5:$F$64,0)+COUNTIF($F$5:F8,F8)-1))</f>
        <v>59</v>
      </c>
      <c r="K8" s="238" t="str">
        <f t="shared" ca="1" si="10"/>
        <v>Hal Aasen</v>
      </c>
      <c r="L8" s="294"/>
      <c r="M8" s="295"/>
      <c r="N8" s="239"/>
      <c r="O8" s="239"/>
      <c r="P8" s="546"/>
      <c r="Q8" s="599">
        <f t="shared" si="11"/>
        <v>0</v>
      </c>
      <c r="R8" s="434">
        <f>IF(ISBLANK('Flight Groups'!C9),0,IF(P8="yes",0,(IF(L8=$L$2,L8*60-M8,IF(L8&gt;$L$2,($L$2*60)-(L8-$L$2)*60-M8,L8*60+M8)))-Q8+O8))</f>
        <v>0</v>
      </c>
      <c r="S8" s="399">
        <f t="shared" si="0"/>
        <v>0</v>
      </c>
      <c r="T8" s="240">
        <f t="shared" si="12"/>
        <v>1</v>
      </c>
      <c r="U8" s="230"/>
      <c r="V8" s="278">
        <v>4</v>
      </c>
      <c r="W8" s="230" t="str">
        <f t="shared" ca="1" si="1"/>
        <v>Hal Aasen</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2</v>
      </c>
      <c r="E9" s="237" t="str">
        <f>IF(ISBLANK('Flight Groups'!C10),"",'Flight Groups'!M10)</f>
        <v>B</v>
      </c>
      <c r="F9" s="237">
        <f t="shared" si="9"/>
        <v>2</v>
      </c>
      <c r="G9" s="237" t="str">
        <f>IF(ISBLANK('Flight Groups'!C10),"",'Flight Groups'!C10)</f>
        <v>Hal Aasen</v>
      </c>
      <c r="H9" s="237">
        <f t="shared" si="20"/>
        <v>2</v>
      </c>
      <c r="I9" s="488" t="str">
        <f>IF(ISBLANK('Flight Groups'!C10),"",IF(H9=1,"A",IF(H9=2,"B",IF(H9=3,"C",IF(H9=4,"D","E")))))</f>
        <v>B</v>
      </c>
      <c r="J9" s="237">
        <f>IF(G9="","",(RANK(F9,$F$5:$F$64,0)+COUNTIF($F$5:F9,F9)-1))</f>
        <v>57</v>
      </c>
      <c r="K9" s="238" t="str">
        <f t="shared" ca="1" si="10"/>
        <v>Greg Douglas</v>
      </c>
      <c r="L9" s="294"/>
      <c r="M9" s="295"/>
      <c r="N9" s="239"/>
      <c r="O9" s="239"/>
      <c r="P9" s="546"/>
      <c r="Q9" s="599">
        <f t="shared" si="11"/>
        <v>0</v>
      </c>
      <c r="R9" s="434">
        <f>IF(ISBLANK('Flight Groups'!C10),0,IF(P9="yes",0,(IF(L9=$L$2,L9*60-M9,IF(L9&gt;$L$2,($L$2*60)-(L9-$L$2)*60-M9,L9*60+M9)))-Q9+O9))</f>
        <v>0</v>
      </c>
      <c r="S9" s="399">
        <f t="shared" si="0"/>
        <v>0</v>
      </c>
      <c r="T9" s="240">
        <f t="shared" si="12"/>
        <v>1</v>
      </c>
      <c r="U9" s="230"/>
      <c r="V9" s="278">
        <v>5</v>
      </c>
      <c r="W9" s="230" t="str">
        <f t="shared" ca="1" si="1"/>
        <v>Greg Douglas</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1</v>
      </c>
      <c r="E10" s="237" t="str">
        <f>IF(ISBLANK('Flight Groups'!C11),"",'Flight Groups'!M11)</f>
        <v>A</v>
      </c>
      <c r="F10" s="237">
        <f t="shared" si="9"/>
        <v>1</v>
      </c>
      <c r="G10" s="237" t="str">
        <f>IF(ISBLANK('Flight Groups'!C11),"",'Flight Groups'!C11)</f>
        <v>Chip Baber</v>
      </c>
      <c r="H10" s="237">
        <f t="shared" si="20"/>
        <v>2</v>
      </c>
      <c r="I10" s="488" t="str">
        <f>IF(ISBLANK('Flight Groups'!C11),"",IF(H10=1,"A",IF(H10=2,"B",IF(H10=3,"C",IF(H10=4,"D","E")))))</f>
        <v>B</v>
      </c>
      <c r="J10" s="237">
        <f>IF(G10="","",(RANK(F10,$F$5:$F$64,0)+COUNTIF($F$5:F10,F10)-1))</f>
        <v>60</v>
      </c>
      <c r="K10" s="238" t="str">
        <f t="shared" ca="1" si="10"/>
        <v>Jon Garber</v>
      </c>
      <c r="L10" s="294"/>
      <c r="M10" s="295"/>
      <c r="N10" s="239"/>
      <c r="O10" s="239"/>
      <c r="P10" s="546"/>
      <c r="Q10" s="599">
        <f t="shared" si="11"/>
        <v>0</v>
      </c>
      <c r="R10" s="434">
        <f>IF(ISBLANK('Flight Groups'!C11),0,IF(P10="yes",0,(IF(L10=$L$2,L10*60-M10,IF(L10&gt;$L$2,($L$2*60)-(L10-$L$2)*60-M10,L10*60+M10)))-Q10+O10))</f>
        <v>0</v>
      </c>
      <c r="S10" s="399">
        <f t="shared" si="0"/>
        <v>0</v>
      </c>
      <c r="T10" s="240">
        <f t="shared" si="12"/>
        <v>1</v>
      </c>
      <c r="U10" s="230"/>
      <c r="V10" s="278">
        <v>6</v>
      </c>
      <c r="W10" s="230" t="str">
        <f t="shared" ca="1" si="1"/>
        <v>Jon Garber</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Groups'!M12)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99">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Groups'!M13)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99">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Groups'!M14)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99">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Groups'!M15)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99">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Groups'!M16)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99">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Groups'!M17)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99">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Groups'!M18)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99">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Groups'!M19)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99">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Groups'!M20)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99">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Groups'!M21)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99">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Groups'!M22)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99">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Groups'!M23)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99">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Groups'!M24)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99">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Groups'!M25)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99">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Groups'!M26)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99">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Groups'!M27)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99">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Groups'!M28)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99">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Groups'!M29)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99">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Groups'!M30)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99">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Groups'!M31)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99">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Groups'!M32)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99">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Groups'!M33)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99">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Groups'!M34)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374"/>
      <c r="O33" s="239"/>
      <c r="P33" s="546"/>
      <c r="Q33" s="599">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Groups'!M35)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99">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Groups'!M36)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99">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Groups'!M37)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99">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Groups'!M38)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99">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Groups'!M39)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99">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Groups'!M40)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99">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Groups'!M41)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99">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Groups'!M42)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99">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Groups'!M43)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99">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Groups'!M44)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99">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Groups'!M45)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99">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Groups'!M46)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99">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Groups'!M47)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99">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Groups'!M48)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99">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Groups'!M49)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99">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Groups'!M50)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99">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Groups'!M51)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99">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Groups'!M52)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99">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Groups'!M53)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99">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Groups'!M54)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99">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Groups'!M55)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99">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Groups'!M56)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99">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Groups'!M57)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99">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Groups'!M58)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99">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Groups'!M59)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99">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Groups'!M60)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99">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Groups'!M61)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99">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Groups'!M62)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99">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Groups'!M63)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99">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Groups'!M64)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99">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Groups'!M65)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31">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E71" s="241"/>
      <c r="F71" s="241"/>
      <c r="G71" s="241"/>
      <c r="H71" s="241"/>
      <c r="I71" s="241"/>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4.425781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67</v>
      </c>
      <c r="L1" s="253"/>
      <c r="P1" s="550"/>
      <c r="AD1" s="234"/>
    </row>
    <row r="2" spans="2:38" ht="19.5" customHeight="1">
      <c r="B2" s="36"/>
      <c r="E2" s="38"/>
      <c r="F2" s="38"/>
      <c r="H2" s="258"/>
      <c r="J2" s="258"/>
      <c r="K2" s="258" t="s">
        <v>35</v>
      </c>
      <c r="L2" s="357">
        <v>10</v>
      </c>
      <c r="M2" s="259" t="s">
        <v>36</v>
      </c>
      <c r="N2" s="259"/>
      <c r="O2" s="260"/>
      <c r="P2" s="548"/>
      <c r="Q2" s="260"/>
      <c r="R2" s="261"/>
      <c r="W2" s="392" t="s">
        <v>103</v>
      </c>
      <c r="X2" s="252" t="s">
        <v>102</v>
      </c>
      <c r="AA2" s="262"/>
      <c r="AD2" s="234"/>
    </row>
    <row r="3" spans="2:38" ht="15" customHeight="1" thickBot="1">
      <c r="B3" s="36"/>
      <c r="E3" s="38"/>
      <c r="F3" s="38"/>
      <c r="G3" s="263"/>
      <c r="H3" s="263"/>
      <c r="I3" s="263"/>
      <c r="J3" s="263"/>
      <c r="L3" s="377"/>
      <c r="M3" s="306"/>
      <c r="N3" s="396"/>
      <c r="O3" s="264"/>
      <c r="P3" s="549"/>
      <c r="Q3" s="264"/>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1" t="s">
        <v>106</v>
      </c>
      <c r="O4" s="560"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5</v>
      </c>
      <c r="E5" s="227" t="str">
        <f>IF(ISBLANK('Flight Groups'!C6),"",'Flight Groups'!N6)</f>
        <v>A</v>
      </c>
      <c r="F5" s="227">
        <f>IF(E5="a",1,IF(E5="b",2,IF(E5="c",3,IF(E5="d",4,5))))</f>
        <v>1</v>
      </c>
      <c r="G5" s="227" t="str">
        <f>IF(ISBLANK('Flight Groups'!C6),"",'Flight Groups'!C6)</f>
        <v>Jon Garber</v>
      </c>
      <c r="H5" s="227">
        <f>IF(G5="","",(SMALL(F$5:F$64,C5)))</f>
        <v>1</v>
      </c>
      <c r="I5" s="487" t="str">
        <f>IF(ISBLANK('Flight Groups'!C6),"",IF(H5=1,"A",IF(H5=2,"B",IF(H5=3,"C",IF(H5=4,"D","E")))))</f>
        <v>A</v>
      </c>
      <c r="J5" s="227">
        <f>IF(G5="","",(RANK(F5,$F$5:$F$64,0)+COUNTIF($F$5:F5,F5)-1))</f>
        <v>58</v>
      </c>
      <c r="K5" s="228" t="str">
        <f ca="1">IF(G5="","",(OFFSET($G$5,MATCH(LARGE($J$5:$J$64,ROW()-ROW($K$5)+1),$J$5:$J$64,0)-1,0)))</f>
        <v>Hal Aasen</v>
      </c>
      <c r="L5" s="369"/>
      <c r="M5" s="370"/>
      <c r="N5" s="368"/>
      <c r="O5" s="368"/>
      <c r="P5" s="545"/>
      <c r="Q5" s="430">
        <f>IF(P5="yes",0,IF(N5&gt;200,(100+(N5-200)*3),(N5/2)))</f>
        <v>0</v>
      </c>
      <c r="R5" s="433">
        <f>IF(ISBLANK('Flight Groups'!C6),0,IF(P5="yes",0,(IF(L5=$L$2,L5*60-M5,IF(L5&gt;$L$2,($L$2*60)-(L5-$L$2)*60-M5,L5*60+M5)))-Q5+O5))</f>
        <v>0</v>
      </c>
      <c r="S5" s="398">
        <f t="shared" ref="S5:S36" si="0">IF(R5=0,0,IF(I5="A",AB5,IF(I5="B",AD5,IF(I5="C",AF5,IF(I5="d",AH5,AJ5)))))</f>
        <v>0</v>
      </c>
      <c r="T5" s="229">
        <f>+RANK(S5,$S$5:$S$64)</f>
        <v>1</v>
      </c>
      <c r="U5" s="230"/>
      <c r="V5" s="277">
        <v>1</v>
      </c>
      <c r="W5" s="231" t="str">
        <f t="shared" ref="W5:W36" ca="1" si="1">OFFSET($K$5,MATCH(SMALL($Z$5:$Z$64,ROW()-ROW($W$5)+1),$Z$5:$Z$64,0)-1,0)</f>
        <v>Hal Aasen</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3</v>
      </c>
      <c r="E6" s="237" t="str">
        <f>IF(ISBLANK('Flight Groups'!C7),"",'Flight Groups'!N7)</f>
        <v>B</v>
      </c>
      <c r="F6" s="237">
        <f t="shared" ref="F6:F64" si="9">IF(E6="a",1,IF(E6="b",2,IF(E6="c",3,IF(E6="d",4,5))))</f>
        <v>2</v>
      </c>
      <c r="G6" s="237" t="str">
        <f>IF(ISBLANK('Flight Groups'!C7),"",'Flight Groups'!C7)</f>
        <v>Greg Douglas</v>
      </c>
      <c r="H6" s="237">
        <f>IF(G6="","",(SMALL(F$5:F$64,C6)))</f>
        <v>1</v>
      </c>
      <c r="I6" s="488" t="str">
        <f>IF(ISBLANK('Flight Groups'!C7),"",IF(H6=1,"A",IF(H6=2,"B",IF(H6=3,"C",IF(H6=4,"D","E")))))</f>
        <v>A</v>
      </c>
      <c r="J6" s="237">
        <f>IF(G6="","",(RANK(F6,$F$5:$F$64,0)+COUNTIF($F$5:F6,F6)-1))</f>
        <v>55</v>
      </c>
      <c r="K6" s="238" t="str">
        <f t="shared" ref="K6:K64" ca="1" si="10">IF(G6="","",(OFFSET($G$5,MATCH(LARGE($J$5:$J$64,ROW()-ROW($K$5)+1),$J$5:$J$64,0)-1,0)))</f>
        <v>Carl Thuesen</v>
      </c>
      <c r="L6" s="294"/>
      <c r="M6" s="295"/>
      <c r="N6" s="239"/>
      <c r="O6" s="239"/>
      <c r="P6" s="546"/>
      <c r="Q6" s="599">
        <f t="shared" ref="Q6:Q64" si="11">IF(P6="yes",0,IF(N6&gt;200,(100+(N6-200)*3),(N6/2)))</f>
        <v>0</v>
      </c>
      <c r="R6" s="434">
        <f>IF(ISBLANK('Flight Groups'!C7),0,IF(P6="yes",0,(IF(L6=$L$2,L6*60-M6,IF(L6&gt;$L$2,($L$2*60)-(L6-$L$2)*60-M6,L6*60+M6)))-Q6+O6))</f>
        <v>0</v>
      </c>
      <c r="S6" s="399">
        <f t="shared" si="0"/>
        <v>0</v>
      </c>
      <c r="T6" s="240">
        <f t="shared" ref="T6:T64" si="12">+RANK(S6,$S$5:$S$64)</f>
        <v>1</v>
      </c>
      <c r="U6" s="230"/>
      <c r="V6" s="278">
        <v>2</v>
      </c>
      <c r="W6" s="230" t="str">
        <f t="shared" ca="1" si="1"/>
        <v>Carl Thuesen</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1</v>
      </c>
      <c r="E7" s="237" t="str">
        <f>IF(ISBLANK('Flight Groups'!C8),"",'Flight Groups'!N8)</f>
        <v>A</v>
      </c>
      <c r="F7" s="237">
        <f t="shared" si="9"/>
        <v>1</v>
      </c>
      <c r="G7" s="237" t="str">
        <f>IF(ISBLANK('Flight Groups'!C8),"",'Flight Groups'!C8)</f>
        <v>Carl Thuesen</v>
      </c>
      <c r="H7" s="237">
        <f>IF(G7="","",(SMALL(F$5:F$64,C7)))</f>
        <v>1</v>
      </c>
      <c r="I7" s="488" t="str">
        <f>IF(ISBLANK('Flight Groups'!C8),"",IF(H7=1,"A",IF(H7=2,"B",IF(H7=3,"C",IF(H7=4,"D","E")))))</f>
        <v>A</v>
      </c>
      <c r="J7" s="237">
        <f>IF(G7="","",(RANK(F7,$F$5:$F$64,0)+COUNTIF($F$5:F7,F7)-1))</f>
        <v>59</v>
      </c>
      <c r="K7" s="238" t="str">
        <f t="shared" ca="1" si="10"/>
        <v>Jon Garber</v>
      </c>
      <c r="L7" s="294"/>
      <c r="M7" s="295"/>
      <c r="N7" s="239"/>
      <c r="O7" s="239"/>
      <c r="P7" s="546"/>
      <c r="Q7" s="599">
        <f t="shared" si="11"/>
        <v>0</v>
      </c>
      <c r="R7" s="434">
        <f>IF(ISBLANK('Flight Groups'!C8),0,IF(P7="yes",0,(IF(L7=$L$2,L7*60-M7,IF(L7&gt;$L$2,($L$2*60)-(L7-$L$2)*60-M7,L7*60+M7)))-Q7+O7))</f>
        <v>0</v>
      </c>
      <c r="S7" s="399">
        <f t="shared" si="0"/>
        <v>0</v>
      </c>
      <c r="T7" s="240">
        <f t="shared" si="12"/>
        <v>1</v>
      </c>
      <c r="U7" s="230"/>
      <c r="V7" s="278">
        <v>3</v>
      </c>
      <c r="W7" s="230" t="str">
        <f t="shared" ca="1" si="1"/>
        <v>Jon Garber</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6</v>
      </c>
      <c r="E8" s="237" t="str">
        <f>IF(ISBLANK('Flight Groups'!C9),"",'Flight Groups'!N9)</f>
        <v>B</v>
      </c>
      <c r="F8" s="237">
        <f t="shared" si="9"/>
        <v>2</v>
      </c>
      <c r="G8" s="237" t="str">
        <f>IF(ISBLANK('Flight Groups'!C9),"",'Flight Groups'!C9)</f>
        <v>Curtis Suter</v>
      </c>
      <c r="H8" s="237">
        <f t="shared" ref="H8:H64" si="20">IF(G8="","",(SMALL(F$5:F$64,C8)))</f>
        <v>2</v>
      </c>
      <c r="I8" s="488" t="str">
        <f>IF(ISBLANK('Flight Groups'!C9),"",IF(H8=1,"A",IF(H8=2,"B",IF(H8=3,"C",IF(H8=4,"D","E")))))</f>
        <v>B</v>
      </c>
      <c r="J8" s="237">
        <f>IF(G8="","",(RANK(F8,$F$5:$F$64,0)+COUNTIF($F$5:F8,F8)-1))</f>
        <v>56</v>
      </c>
      <c r="K8" s="238" t="str">
        <f t="shared" ca="1" si="10"/>
        <v>Chip Baber</v>
      </c>
      <c r="L8" s="294"/>
      <c r="M8" s="295"/>
      <c r="N8" s="239"/>
      <c r="O8" s="239"/>
      <c r="P8" s="546"/>
      <c r="Q8" s="599">
        <f t="shared" si="11"/>
        <v>0</v>
      </c>
      <c r="R8" s="434">
        <f>IF(ISBLANK('Flight Groups'!C9),0,IF(P8="yes",0,(IF(L8=$L$2,L8*60-M8,IF(L8&gt;$L$2,($L$2*60)-(L8-$L$2)*60-M8,L8*60+M8)))-Q8+O8))</f>
        <v>0</v>
      </c>
      <c r="S8" s="399">
        <f t="shared" si="0"/>
        <v>0</v>
      </c>
      <c r="T8" s="240">
        <f t="shared" si="12"/>
        <v>1</v>
      </c>
      <c r="U8" s="230"/>
      <c r="V8" s="278">
        <v>4</v>
      </c>
      <c r="W8" s="230" t="str">
        <f t="shared" ca="1" si="1"/>
        <v>Chip Baber</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4</v>
      </c>
      <c r="E9" s="237" t="str">
        <f>IF(ISBLANK('Flight Groups'!C10),"",'Flight Groups'!N10)</f>
        <v>A</v>
      </c>
      <c r="F9" s="237">
        <f t="shared" si="9"/>
        <v>1</v>
      </c>
      <c r="G9" s="237" t="str">
        <f>IF(ISBLANK('Flight Groups'!C10),"",'Flight Groups'!C10)</f>
        <v>Hal Aasen</v>
      </c>
      <c r="H9" s="237">
        <f t="shared" si="20"/>
        <v>2</v>
      </c>
      <c r="I9" s="488" t="str">
        <f>IF(ISBLANK('Flight Groups'!C10),"",IF(H9=1,"A",IF(H9=2,"B",IF(H9=3,"C",IF(H9=4,"D","E")))))</f>
        <v>B</v>
      </c>
      <c r="J9" s="237">
        <f>IF(G9="","",(RANK(F9,$F$5:$F$64,0)+COUNTIF($F$5:F9,F9)-1))</f>
        <v>60</v>
      </c>
      <c r="K9" s="238" t="str">
        <f t="shared" ca="1" si="10"/>
        <v>Curtis Suter</v>
      </c>
      <c r="L9" s="294"/>
      <c r="M9" s="295"/>
      <c r="N9" s="239"/>
      <c r="O9" s="239"/>
      <c r="P9" s="546"/>
      <c r="Q9" s="599">
        <f t="shared" si="11"/>
        <v>0</v>
      </c>
      <c r="R9" s="434">
        <f>IF(ISBLANK('Flight Groups'!C10),0,IF(P9="yes",0,(IF(L9=$L$2,L9*60-M9,IF(L9&gt;$L$2,($L$2*60)-(L9-$L$2)*60-M9,L9*60+M9)))-Q9+O9))</f>
        <v>0</v>
      </c>
      <c r="S9" s="399">
        <f t="shared" si="0"/>
        <v>0</v>
      </c>
      <c r="T9" s="240">
        <f t="shared" si="12"/>
        <v>1</v>
      </c>
      <c r="U9" s="230"/>
      <c r="V9" s="278">
        <v>5</v>
      </c>
      <c r="W9" s="230" t="str">
        <f t="shared" ca="1" si="1"/>
        <v>Curtis Suter</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2</v>
      </c>
      <c r="E10" s="237" t="str">
        <f>IF(ISBLANK('Flight Groups'!C11),"",'Flight Groups'!N11)</f>
        <v>B</v>
      </c>
      <c r="F10" s="237">
        <f t="shared" si="9"/>
        <v>2</v>
      </c>
      <c r="G10" s="237" t="str">
        <f>IF(ISBLANK('Flight Groups'!C11),"",'Flight Groups'!C11)</f>
        <v>Chip Baber</v>
      </c>
      <c r="H10" s="237">
        <f t="shared" si="20"/>
        <v>2</v>
      </c>
      <c r="I10" s="488" t="str">
        <f>IF(ISBLANK('Flight Groups'!C11),"",IF(H10=1,"A",IF(H10=2,"B",IF(H10=3,"C",IF(H10=4,"D","E")))))</f>
        <v>B</v>
      </c>
      <c r="J10" s="237">
        <f>IF(G10="","",(RANK(F10,$F$5:$F$64,0)+COUNTIF($F$5:F10,F10)-1))</f>
        <v>57</v>
      </c>
      <c r="K10" s="238" t="str">
        <f t="shared" ca="1" si="10"/>
        <v>Greg Douglas</v>
      </c>
      <c r="L10" s="294"/>
      <c r="M10" s="295"/>
      <c r="N10" s="239"/>
      <c r="O10" s="239"/>
      <c r="P10" s="546"/>
      <c r="Q10" s="599">
        <f t="shared" si="11"/>
        <v>0</v>
      </c>
      <c r="R10" s="434">
        <f>IF(ISBLANK('Flight Groups'!C11),0,IF(P10="yes",0,(IF(L10=$L$2,L10*60-M10,IF(L10&gt;$L$2,($L$2*60)-(L10-$L$2)*60-M10,L10*60+M10)))-Q10+O10))</f>
        <v>0</v>
      </c>
      <c r="S10" s="399">
        <f t="shared" si="0"/>
        <v>0</v>
      </c>
      <c r="T10" s="240">
        <f t="shared" si="12"/>
        <v>1</v>
      </c>
      <c r="U10" s="230"/>
      <c r="V10" s="278">
        <v>6</v>
      </c>
      <c r="W10" s="230" t="str">
        <f t="shared" ca="1" si="1"/>
        <v>Greg Douglas</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Groups'!N12)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99">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Groups'!N13)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99">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Groups'!N14)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99">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Groups'!N15)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99">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Groups'!N16)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99">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Groups'!N17)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99">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Groups'!N18)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99">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Groups'!N19)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99">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Groups'!N20)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99">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Groups'!N21)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99">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Groups'!N22)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99">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Groups'!N23)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99">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Groups'!N24)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99">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Groups'!N25)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99">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Groups'!N26)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99">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Groups'!N27)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99">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Groups'!N28)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99">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Groups'!N29)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99">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Groups'!N30)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99">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Groups'!N31)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99">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Groups'!N32)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99">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Groups'!N33)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99">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Groups'!N34)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239"/>
      <c r="O33" s="374"/>
      <c r="P33" s="546"/>
      <c r="Q33" s="599">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Groups'!N35)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99">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Groups'!N36)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99">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Groups'!N37)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99">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Groups'!N38)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99">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Groups'!N39)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99">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Groups'!N40)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99">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Groups'!N41)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99">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Groups'!N42)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99">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Groups'!N43)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99">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Groups'!N44)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99">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Groups'!N45)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99">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Groups'!N46)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99">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Groups'!N47)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99">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Groups'!N48)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99">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Groups'!N49)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99">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Groups'!N50)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99">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Groups'!N51)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99">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Groups'!N52)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99">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Groups'!N53)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99">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Groups'!N54)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99">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Groups'!N55)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99">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Groups'!N56)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99">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Groups'!N57)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99">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Groups'!N58)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99">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Groups'!N59)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99">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Groups'!N60)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99">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Groups'!N61)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99">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Groups'!N62)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99">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Groups'!N63)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99">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Groups'!N64)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99">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Groups'!N65)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31">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E71" s="241"/>
      <c r="F71" s="241"/>
      <c r="G71" s="241"/>
      <c r="H71" s="241"/>
      <c r="I71" s="241"/>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5.8554687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68</v>
      </c>
      <c r="L1" s="253"/>
      <c r="P1" s="550"/>
      <c r="AD1" s="234"/>
    </row>
    <row r="2" spans="2:38" ht="19.5" customHeight="1">
      <c r="B2" s="36"/>
      <c r="E2" s="38"/>
      <c r="F2" s="38"/>
      <c r="H2" s="258"/>
      <c r="J2" s="258"/>
      <c r="K2" s="258" t="s">
        <v>35</v>
      </c>
      <c r="L2" s="357">
        <v>10</v>
      </c>
      <c r="M2" s="259" t="s">
        <v>36</v>
      </c>
      <c r="N2" s="259"/>
      <c r="O2" s="260"/>
      <c r="P2" s="548"/>
      <c r="Q2" s="260"/>
      <c r="R2" s="261"/>
      <c r="W2" s="392" t="s">
        <v>103</v>
      </c>
      <c r="X2" s="252" t="s">
        <v>102</v>
      </c>
      <c r="AA2" s="262"/>
      <c r="AD2" s="234"/>
    </row>
    <row r="3" spans="2:38" ht="15" customHeight="1" thickBot="1">
      <c r="B3" s="36"/>
      <c r="E3" s="38"/>
      <c r="F3" s="38"/>
      <c r="G3" s="263"/>
      <c r="H3" s="263"/>
      <c r="I3" s="263"/>
      <c r="J3" s="263"/>
      <c r="L3" s="377"/>
      <c r="M3" s="306"/>
      <c r="N3" s="396"/>
      <c r="O3" s="264"/>
      <c r="P3" s="549"/>
      <c r="Q3" s="264"/>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1" t="s">
        <v>106</v>
      </c>
      <c r="O4" s="560" t="s">
        <v>41</v>
      </c>
      <c r="P4" s="562" t="s">
        <v>149</v>
      </c>
      <c r="Q4" s="563" t="s">
        <v>107</v>
      </c>
      <c r="R4" s="563" t="s">
        <v>155</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5</v>
      </c>
      <c r="E5" s="227" t="str">
        <f>IF(ISBLANK('Flight Groups'!C6),"",'Flight Groups'!O6)</f>
        <v>B</v>
      </c>
      <c r="F5" s="227">
        <f>IF(E5="a",1,IF(E5="b",2,IF(E5="c",3,IF(E5="d",4,5))))</f>
        <v>2</v>
      </c>
      <c r="G5" s="227" t="str">
        <f>IF(ISBLANK('Flight Groups'!C6),"",'Flight Groups'!C6)</f>
        <v>Jon Garber</v>
      </c>
      <c r="H5" s="227">
        <f>IF(G5="","",(SMALL(F$5:F$64,C5)))</f>
        <v>1</v>
      </c>
      <c r="I5" s="487" t="str">
        <f>IF(ISBLANK('Flight Groups'!C6),"",IF(H5=1,"A",IF(H5=2,"B",IF(H5=3,"C",IF(H5=4,"D","E")))))</f>
        <v>A</v>
      </c>
      <c r="J5" s="227">
        <f>IF(G5="","",(RANK(F5,$F$5:$F$64,0)+COUNTIF($F$5:F5,F5)-1))</f>
        <v>55</v>
      </c>
      <c r="K5" s="228" t="str">
        <f ca="1">IF(G5="","",(OFFSET($G$5,MATCH(LARGE($J$5:$J$64,ROW()-ROW($K$5)+1),$J$5:$J$64,0)-1,0)))</f>
        <v>Hal Aasen</v>
      </c>
      <c r="L5" s="369"/>
      <c r="M5" s="370"/>
      <c r="N5" s="368"/>
      <c r="O5" s="368"/>
      <c r="P5" s="545"/>
      <c r="Q5" s="430">
        <f>IF(P5="yes",0,IF(N5&gt;200,(100+(N5-200)*3),(N5/2)))</f>
        <v>0</v>
      </c>
      <c r="R5" s="433">
        <f>IF(ISBLANK('Flight Groups'!C6),0,IF(P5="yes",0,(IF(L5=$L$2,L5*60-M5,IF(L5&gt;$L$2,($L$2*60)-(L5-$L$2)*60-M5,L5*60+M5)))-Q5+O5))</f>
        <v>0</v>
      </c>
      <c r="S5" s="398">
        <f t="shared" ref="S5:S36" si="0">IF(R5=0,0,IF(I5="A",AB5,IF(I5="B",AD5,IF(I5="C",AF5,IF(I5="d",AH5,AJ5)))))</f>
        <v>0</v>
      </c>
      <c r="T5" s="229">
        <f>+RANK(S5,$S$5:$S$64)</f>
        <v>1</v>
      </c>
      <c r="U5" s="230"/>
      <c r="V5" s="277">
        <v>1</v>
      </c>
      <c r="W5" s="231" t="str">
        <f t="shared" ref="W5:W36" ca="1" si="1">OFFSET($K$5,MATCH(SMALL($Z$5:$Z$64,ROW()-ROW($W$5)+1),$Z$5:$Z$64,0)-1,0)</f>
        <v>Hal Aasen</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4</v>
      </c>
      <c r="E6" s="237" t="str">
        <f>IF(ISBLANK('Flight Groups'!C7),"",'Flight Groups'!O7)</f>
        <v>B</v>
      </c>
      <c r="F6" s="237">
        <f t="shared" ref="F6:F64" si="9">IF(E6="a",1,IF(E6="b",2,IF(E6="c",3,IF(E6="d",4,5))))</f>
        <v>2</v>
      </c>
      <c r="G6" s="237" t="str">
        <f>IF(ISBLANK('Flight Groups'!C7),"",'Flight Groups'!C7)</f>
        <v>Greg Douglas</v>
      </c>
      <c r="H6" s="237">
        <f>IF(G6="","",(SMALL(F$5:F$64,C6)))</f>
        <v>1</v>
      </c>
      <c r="I6" s="488" t="str">
        <f>IF(ISBLANK('Flight Groups'!C7),"",IF(H6=1,"A",IF(H6=2,"B",IF(H6=3,"C",IF(H6=4,"D","E")))))</f>
        <v>A</v>
      </c>
      <c r="J6" s="237">
        <f>IF(G6="","",(RANK(F6,$F$5:$F$64,0)+COUNTIF($F$5:F6,F6)-1))</f>
        <v>56</v>
      </c>
      <c r="K6" s="238" t="str">
        <f t="shared" ref="K6:K64" ca="1" si="10">IF(G6="","",(OFFSET($G$5,MATCH(LARGE($J$5:$J$64,ROW()-ROW($K$5)+1),$J$5:$J$64,0)-1,0)))</f>
        <v>Curtis Suter</v>
      </c>
      <c r="L6" s="294"/>
      <c r="M6" s="295"/>
      <c r="N6" s="239"/>
      <c r="O6" s="239"/>
      <c r="P6" s="546"/>
      <c r="Q6" s="599">
        <f t="shared" ref="Q6:Q64" si="11">IF(P6="yes",0,IF(N6&gt;200,(100+(N6-200)*3),(N6/2)))</f>
        <v>0</v>
      </c>
      <c r="R6" s="434">
        <f>IF(ISBLANK('Flight Groups'!C7),0,IF(P6="yes",0,(IF(L6=$L$2,L6*60-M6,IF(L6&gt;$L$2,($L$2*60)-(L6-$L$2)*60-M6,L6*60+M6)))-Q6+O6))</f>
        <v>0</v>
      </c>
      <c r="S6" s="399">
        <f t="shared" si="0"/>
        <v>0</v>
      </c>
      <c r="T6" s="240">
        <f t="shared" ref="T6:T64" si="12">+RANK(S6,$S$5:$S$64)</f>
        <v>1</v>
      </c>
      <c r="U6" s="230"/>
      <c r="V6" s="278">
        <v>2</v>
      </c>
      <c r="W6" s="230" t="str">
        <f t="shared" ca="1" si="1"/>
        <v>Curtis Suter</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3</v>
      </c>
      <c r="E7" s="237" t="str">
        <f>IF(ISBLANK('Flight Groups'!C8),"",'Flight Groups'!O8)</f>
        <v>A</v>
      </c>
      <c r="F7" s="237">
        <f t="shared" si="9"/>
        <v>1</v>
      </c>
      <c r="G7" s="237" t="str">
        <f>IF(ISBLANK('Flight Groups'!C8),"",'Flight Groups'!C8)</f>
        <v>Carl Thuesen</v>
      </c>
      <c r="H7" s="237">
        <f>IF(G7="","",(SMALL(F$5:F$64,C7)))</f>
        <v>1</v>
      </c>
      <c r="I7" s="488" t="str">
        <f>IF(ISBLANK('Flight Groups'!C8),"",IF(H7=1,"A",IF(H7=2,"B",IF(H7=3,"C",IF(H7=4,"D","E")))))</f>
        <v>A</v>
      </c>
      <c r="J7" s="237">
        <f>IF(G7="","",(RANK(F7,$F$5:$F$64,0)+COUNTIF($F$5:F7,F7)-1))</f>
        <v>58</v>
      </c>
      <c r="K7" s="238" t="str">
        <f t="shared" ca="1" si="10"/>
        <v>Carl Thuesen</v>
      </c>
      <c r="L7" s="294"/>
      <c r="M7" s="295"/>
      <c r="N7" s="239"/>
      <c r="O7" s="239"/>
      <c r="P7" s="546"/>
      <c r="Q7" s="599">
        <f t="shared" si="11"/>
        <v>0</v>
      </c>
      <c r="R7" s="434">
        <f>IF(ISBLANK('Flight Groups'!C8),0,IF(P7="yes",0,(IF(L7=$L$2,L7*60-M7,IF(L7&gt;$L$2,($L$2*60)-(L7-$L$2)*60-M7,L7*60+M7)))-Q7+O7))</f>
        <v>0</v>
      </c>
      <c r="S7" s="399">
        <f t="shared" si="0"/>
        <v>0</v>
      </c>
      <c r="T7" s="240">
        <f t="shared" si="12"/>
        <v>1</v>
      </c>
      <c r="U7" s="230"/>
      <c r="V7" s="278">
        <v>3</v>
      </c>
      <c r="W7" s="230" t="str">
        <f t="shared" ca="1" si="1"/>
        <v>Carl Thuesen</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6</v>
      </c>
      <c r="E8" s="237" t="str">
        <f>IF(ISBLANK('Flight Groups'!C9),"",'Flight Groups'!O9)</f>
        <v>A</v>
      </c>
      <c r="F8" s="237">
        <f t="shared" si="9"/>
        <v>1</v>
      </c>
      <c r="G8" s="237" t="str">
        <f>IF(ISBLANK('Flight Groups'!C9),"",'Flight Groups'!C9)</f>
        <v>Curtis Suter</v>
      </c>
      <c r="H8" s="237">
        <f t="shared" ref="H8:H64" si="20">IF(G8="","",(SMALL(F$5:F$64,C8)))</f>
        <v>2</v>
      </c>
      <c r="I8" s="488" t="str">
        <f>IF(ISBLANK('Flight Groups'!C9),"",IF(H8=1,"A",IF(H8=2,"B",IF(H8=3,"C",IF(H8=4,"D","E")))))</f>
        <v>B</v>
      </c>
      <c r="J8" s="237">
        <f>IF(G8="","",(RANK(F8,$F$5:$F$64,0)+COUNTIF($F$5:F8,F8)-1))</f>
        <v>59</v>
      </c>
      <c r="K8" s="238" t="str">
        <f t="shared" ca="1" si="10"/>
        <v>Chip Baber</v>
      </c>
      <c r="L8" s="294"/>
      <c r="M8" s="295"/>
      <c r="N8" s="239"/>
      <c r="O8" s="239"/>
      <c r="P8" s="546"/>
      <c r="Q8" s="599">
        <f t="shared" si="11"/>
        <v>0</v>
      </c>
      <c r="R8" s="434">
        <f>IF(ISBLANK('Flight Groups'!C9),0,IF(P8="yes",0,(IF(L8=$L$2,L8*60-M8,IF(L8&gt;$L$2,($L$2*60)-(L8-$L$2)*60-M8,L8*60+M8)))-Q8+O8))</f>
        <v>0</v>
      </c>
      <c r="S8" s="399">
        <f t="shared" si="0"/>
        <v>0</v>
      </c>
      <c r="T8" s="240">
        <f t="shared" si="12"/>
        <v>1</v>
      </c>
      <c r="U8" s="230"/>
      <c r="V8" s="278">
        <v>4</v>
      </c>
      <c r="W8" s="230" t="str">
        <f t="shared" ca="1" si="1"/>
        <v>Chip Baber</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2</v>
      </c>
      <c r="E9" s="237" t="str">
        <f>IF(ISBLANK('Flight Groups'!C10),"",'Flight Groups'!O10)</f>
        <v>A</v>
      </c>
      <c r="F9" s="237">
        <f t="shared" si="9"/>
        <v>1</v>
      </c>
      <c r="G9" s="237" t="str">
        <f>IF(ISBLANK('Flight Groups'!C10),"",'Flight Groups'!C10)</f>
        <v>Hal Aasen</v>
      </c>
      <c r="H9" s="237">
        <f t="shared" si="20"/>
        <v>2</v>
      </c>
      <c r="I9" s="488" t="str">
        <f>IF(ISBLANK('Flight Groups'!C10),"",IF(H9=1,"A",IF(H9=2,"B",IF(H9=3,"C",IF(H9=4,"D","E")))))</f>
        <v>B</v>
      </c>
      <c r="J9" s="237">
        <f>IF(G9="","",(RANK(F9,$F$5:$F$64,0)+COUNTIF($F$5:F9,F9)-1))</f>
        <v>60</v>
      </c>
      <c r="K9" s="238" t="str">
        <f t="shared" ca="1" si="10"/>
        <v>Greg Douglas</v>
      </c>
      <c r="L9" s="294"/>
      <c r="M9" s="295"/>
      <c r="N9" s="239"/>
      <c r="O9" s="239"/>
      <c r="P9" s="546"/>
      <c r="Q9" s="599">
        <f t="shared" si="11"/>
        <v>0</v>
      </c>
      <c r="R9" s="434">
        <f>IF(ISBLANK('Flight Groups'!C10),0,IF(P9="yes",0,(IF(L9=$L$2,L9*60-M9,IF(L9&gt;$L$2,($L$2*60)-(L9-$L$2)*60-M9,L9*60+M9)))-Q9+O9))</f>
        <v>0</v>
      </c>
      <c r="S9" s="399">
        <f t="shared" si="0"/>
        <v>0</v>
      </c>
      <c r="T9" s="240">
        <f t="shared" si="12"/>
        <v>1</v>
      </c>
      <c r="U9" s="230"/>
      <c r="V9" s="278">
        <v>5</v>
      </c>
      <c r="W9" s="230" t="str">
        <f t="shared" ca="1" si="1"/>
        <v>Greg Douglas</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1</v>
      </c>
      <c r="E10" s="237" t="str">
        <f>IF(ISBLANK('Flight Groups'!C11),"",'Flight Groups'!O11)</f>
        <v>B</v>
      </c>
      <c r="F10" s="237">
        <f t="shared" si="9"/>
        <v>2</v>
      </c>
      <c r="G10" s="237" t="str">
        <f>IF(ISBLANK('Flight Groups'!C11),"",'Flight Groups'!C11)</f>
        <v>Chip Baber</v>
      </c>
      <c r="H10" s="237">
        <f t="shared" si="20"/>
        <v>2</v>
      </c>
      <c r="I10" s="488" t="str">
        <f>IF(ISBLANK('Flight Groups'!C11),"",IF(H10=1,"A",IF(H10=2,"B",IF(H10=3,"C",IF(H10=4,"D","E")))))</f>
        <v>B</v>
      </c>
      <c r="J10" s="237">
        <f>IF(G10="","",(RANK(F10,$F$5:$F$64,0)+COUNTIF($F$5:F10,F10)-1))</f>
        <v>57</v>
      </c>
      <c r="K10" s="238" t="str">
        <f t="shared" ca="1" si="10"/>
        <v>Jon Garber</v>
      </c>
      <c r="L10" s="294"/>
      <c r="M10" s="295"/>
      <c r="N10" s="239"/>
      <c r="O10" s="239"/>
      <c r="P10" s="546"/>
      <c r="Q10" s="599">
        <f t="shared" si="11"/>
        <v>0</v>
      </c>
      <c r="R10" s="434">
        <f>IF(ISBLANK('Flight Groups'!C11),0,IF(P10="yes",0,(IF(L10=$L$2,L10*60-M10,IF(L10&gt;$L$2,($L$2*60)-(L10-$L$2)*60-M10,L10*60+M10)))-Q10+O10))</f>
        <v>0</v>
      </c>
      <c r="S10" s="399">
        <f t="shared" si="0"/>
        <v>0</v>
      </c>
      <c r="T10" s="240">
        <f t="shared" si="12"/>
        <v>1</v>
      </c>
      <c r="U10" s="230"/>
      <c r="V10" s="278">
        <v>6</v>
      </c>
      <c r="W10" s="230" t="str">
        <f t="shared" ca="1" si="1"/>
        <v>Jon Garber</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Groups'!O12)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99">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Groups'!O13)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99">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Groups'!O14)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99">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Groups'!O15)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99">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Groups'!O16)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99">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Groups'!O17)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99">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Groups'!O18)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99">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Groups'!O19)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99">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Groups'!O20)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99">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Groups'!O21)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99">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Groups'!O22)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99">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Groups'!O23)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99">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Groups'!O24)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99">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Groups'!O25)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99">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Groups'!O26)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99">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Groups'!O27)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99">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Groups'!O28)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99">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Groups'!O29)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99">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Groups'!O30)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99">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Groups'!O31)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99">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Groups'!O32)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99">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Groups'!O33)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99">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Groups'!O34)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239"/>
      <c r="O33" s="374"/>
      <c r="P33" s="546"/>
      <c r="Q33" s="599">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Groups'!O35)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99">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Groups'!O36)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99">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Groups'!O37)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99">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Groups'!O38)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99">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Groups'!O39)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99">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Groups'!O40)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99">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Groups'!O41)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99">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Groups'!O42)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99">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Groups'!O43)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99">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Groups'!O44)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99">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Groups'!O45)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99">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Groups'!O46)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99">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Groups'!O47)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99">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Groups'!O48)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99">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Groups'!O49)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99">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Groups'!O50)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99">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Groups'!O51)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99">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Groups'!O52)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99">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Groups'!O53)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99">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Groups'!O54)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99">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Groups'!O55)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99">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Groups'!O56)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99">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Groups'!O57)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99">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Groups'!O58)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99">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Groups'!O59)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99">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Groups'!O60)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99">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Groups'!O61)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99">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Groups'!O62)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99">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Groups'!O63)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99">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Groups'!O64)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99">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Groups'!O65)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31">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04"/>
      <c r="D66" s="303"/>
      <c r="E66" s="304"/>
      <c r="F66" s="268"/>
      <c r="G66" s="293"/>
      <c r="H66" s="293"/>
      <c r="I66" s="268"/>
      <c r="J66" s="293"/>
      <c r="K66" s="293"/>
      <c r="L66" s="242"/>
      <c r="M66" s="241"/>
      <c r="N66" s="241"/>
      <c r="O66" s="241"/>
      <c r="P66" s="544"/>
      <c r="Q66" s="241"/>
      <c r="R66" s="241"/>
      <c r="S66" s="243"/>
      <c r="T66" s="243"/>
      <c r="U66" s="243"/>
      <c r="V66" s="243"/>
      <c r="W66" s="243"/>
      <c r="Z66" s="269"/>
    </row>
    <row r="67" spans="2:36" ht="15.75" customHeight="1">
      <c r="B67" s="292"/>
      <c r="C67" s="304"/>
      <c r="D67" s="303"/>
      <c r="E67" s="304"/>
      <c r="F67" s="268"/>
      <c r="G67" s="293"/>
      <c r="H67" s="293"/>
      <c r="I67" s="268"/>
      <c r="J67" s="293"/>
      <c r="K67" s="293"/>
      <c r="L67" s="241"/>
      <c r="M67" s="241"/>
      <c r="N67" s="241"/>
      <c r="O67" s="241"/>
      <c r="P67" s="544"/>
      <c r="Q67" s="241"/>
      <c r="R67" s="241"/>
      <c r="S67" s="243"/>
      <c r="T67" s="243"/>
      <c r="U67" s="243"/>
      <c r="V67" s="243"/>
      <c r="W67" s="243"/>
      <c r="Z67" s="269"/>
    </row>
    <row r="68" spans="2:36" ht="15.75" customHeight="1">
      <c r="B68" s="292"/>
      <c r="C68" s="304"/>
      <c r="D68" s="303"/>
      <c r="E68" s="304"/>
      <c r="F68" s="268"/>
      <c r="G68" s="293"/>
      <c r="H68" s="293"/>
      <c r="I68" s="268"/>
      <c r="J68" s="293"/>
      <c r="K68" s="293"/>
      <c r="L68" s="241"/>
      <c r="M68" s="241"/>
      <c r="N68" s="241"/>
      <c r="O68" s="241"/>
      <c r="P68" s="544"/>
      <c r="Q68" s="241"/>
      <c r="R68" s="241"/>
      <c r="S68" s="243"/>
      <c r="T68" s="243"/>
      <c r="U68" s="243"/>
      <c r="V68" s="243"/>
      <c r="W68" s="243"/>
      <c r="Z68" s="269"/>
    </row>
    <row r="69" spans="2:36" ht="15.75" customHeight="1">
      <c r="B69" s="292"/>
      <c r="C69" s="304"/>
      <c r="D69" s="303"/>
      <c r="E69" s="304"/>
      <c r="F69" s="268"/>
      <c r="G69" s="293"/>
      <c r="H69" s="293"/>
      <c r="I69" s="268"/>
      <c r="J69" s="293"/>
      <c r="K69" s="293"/>
      <c r="L69" s="241"/>
      <c r="M69" s="241"/>
      <c r="N69" s="241"/>
      <c r="O69" s="241"/>
      <c r="P69" s="544"/>
      <c r="Q69" s="241"/>
      <c r="R69" s="241"/>
      <c r="S69" s="243"/>
      <c r="T69" s="243"/>
      <c r="U69" s="243"/>
      <c r="V69" s="243"/>
      <c r="W69" s="243"/>
      <c r="Z69" s="269"/>
    </row>
    <row r="70" spans="2:36">
      <c r="B70" s="292"/>
      <c r="C70" s="304"/>
      <c r="D70" s="303"/>
      <c r="E70" s="304"/>
      <c r="F70" s="268"/>
      <c r="G70" s="293"/>
      <c r="H70" s="293"/>
      <c r="I70" s="268"/>
      <c r="J70" s="293"/>
      <c r="K70" s="293"/>
      <c r="L70" s="241"/>
      <c r="M70" s="241"/>
      <c r="N70" s="241"/>
      <c r="O70" s="241"/>
      <c r="P70" s="544"/>
      <c r="Q70" s="241"/>
      <c r="R70" s="241"/>
      <c r="S70" s="243"/>
      <c r="T70" s="243"/>
      <c r="U70" s="243"/>
      <c r="V70" s="243"/>
      <c r="W70" s="243"/>
      <c r="Z70" s="269"/>
    </row>
    <row r="71" spans="2:36">
      <c r="C71" s="292"/>
      <c r="D71" s="292"/>
      <c r="E71" s="293"/>
      <c r="F71" s="293"/>
      <c r="G71" s="293"/>
      <c r="H71" s="293"/>
      <c r="I71" s="293"/>
      <c r="J71" s="293"/>
      <c r="K71" s="293"/>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4.285156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69</v>
      </c>
      <c r="L1" s="253"/>
      <c r="P1" s="550"/>
      <c r="AD1" s="234"/>
    </row>
    <row r="2" spans="2:38" ht="19.5" customHeight="1">
      <c r="B2" s="36"/>
      <c r="E2" s="38"/>
      <c r="F2" s="38"/>
      <c r="H2" s="258"/>
      <c r="J2" s="258"/>
      <c r="K2" s="258" t="s">
        <v>35</v>
      </c>
      <c r="L2" s="357">
        <v>10</v>
      </c>
      <c r="M2" s="259" t="s">
        <v>36</v>
      </c>
      <c r="N2" s="259"/>
      <c r="O2" s="260"/>
      <c r="P2" s="548"/>
      <c r="Q2" s="260"/>
      <c r="R2" s="261"/>
      <c r="W2" s="392" t="s">
        <v>103</v>
      </c>
      <c r="X2" s="252" t="s">
        <v>102</v>
      </c>
      <c r="AA2" s="262"/>
      <c r="AD2" s="234"/>
    </row>
    <row r="3" spans="2:38" ht="15" customHeight="1" thickBot="1">
      <c r="B3" s="36"/>
      <c r="E3" s="38"/>
      <c r="F3" s="38"/>
      <c r="G3" s="263"/>
      <c r="H3" s="263"/>
      <c r="I3" s="263"/>
      <c r="J3" s="263"/>
      <c r="L3" s="377"/>
      <c r="M3" s="306"/>
      <c r="N3" s="396"/>
      <c r="O3" s="264"/>
      <c r="P3" s="549"/>
      <c r="Q3" s="264"/>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1" t="s">
        <v>106</v>
      </c>
      <c r="O4" s="560"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6</v>
      </c>
      <c r="E5" s="227" t="str">
        <f>IF(ISBLANK('Flight Groups'!C6),"",'Flight Groups'!P6)</f>
        <v>B</v>
      </c>
      <c r="F5" s="227">
        <f>IF(E5="a",1,IF(E5="b",2,IF(E5="c",3,IF(E5="d",4,5))))</f>
        <v>2</v>
      </c>
      <c r="G5" s="227" t="str">
        <f>IF(ISBLANK('Flight Groups'!C6),"",'Flight Groups'!C6)</f>
        <v>Jon Garber</v>
      </c>
      <c r="H5" s="227">
        <f>IF(G5="","",(SMALL(F$5:F$64,C5)))</f>
        <v>1</v>
      </c>
      <c r="I5" s="487" t="str">
        <f>IF(ISBLANK('Flight Groups'!C6),"",IF(H5=1,"A",IF(H5=2,"B",IF(H5=3,"C",IF(H5=4,"D","E")))))</f>
        <v>A</v>
      </c>
      <c r="J5" s="227">
        <f>IF(G5="","",(RANK(F5,$F$5:$F$64,0)+COUNTIF($F$5:F5,F5)-1))</f>
        <v>55</v>
      </c>
      <c r="K5" s="228" t="str">
        <f ca="1">IF(G5="","",(OFFSET($G$5,MATCH(LARGE($J$5:$J$64,ROW()-ROW($K$5)+1),$J$5:$J$64,0)-1,0)))</f>
        <v>Chip Baber</v>
      </c>
      <c r="L5" s="369"/>
      <c r="M5" s="370"/>
      <c r="N5" s="368"/>
      <c r="O5" s="368"/>
      <c r="P5" s="545"/>
      <c r="Q5" s="430">
        <f>IF(P5="yes",0,IF(N5&gt;200,(100+(N5-200)*3),(N5/2)))</f>
        <v>0</v>
      </c>
      <c r="R5" s="433">
        <f>IF(ISBLANK('Flight Groups'!C6),0,IF(P5="yes",0,(IF(L5=$L$2,L5*60-M5,IF(L5&gt;$L$2,($L$2*60)-(L5-$L$2)*60-M5,L5*60+M5)))-Q5+O5))</f>
        <v>0</v>
      </c>
      <c r="S5" s="398">
        <f t="shared" ref="S5:S36" si="0">IF(R5=0,0,IF(I5="A",AB5,IF(I5="B",AD5,IF(I5="C",AF5,IF(I5="d",AH5,AJ5)))))</f>
        <v>0</v>
      </c>
      <c r="T5" s="229">
        <f>+RANK(S5,$S$5:$S$64)</f>
        <v>1</v>
      </c>
      <c r="U5" s="230"/>
      <c r="V5" s="277">
        <v>1</v>
      </c>
      <c r="W5" s="231" t="str">
        <f t="shared" ref="W5:W36" ca="1" si="1">OFFSET($K$5,MATCH(SMALL($Z$5:$Z$64,ROW()-ROW($W$5)+1),$Z$5:$Z$64,0)-1,0)</f>
        <v>Chip Baber</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3</v>
      </c>
      <c r="E6" s="237" t="str">
        <f>IF(ISBLANK('Flight Groups'!C7),"",'Flight Groups'!P7)</f>
        <v>A</v>
      </c>
      <c r="F6" s="237">
        <f t="shared" ref="F6:F64" si="9">IF(E6="a",1,IF(E6="b",2,IF(E6="c",3,IF(E6="d",4,5))))</f>
        <v>1</v>
      </c>
      <c r="G6" s="237" t="str">
        <f>IF(ISBLANK('Flight Groups'!C7),"",'Flight Groups'!C7)</f>
        <v>Greg Douglas</v>
      </c>
      <c r="H6" s="237">
        <f>IF(G6="","",(SMALL(F$5:F$64,C6)))</f>
        <v>1</v>
      </c>
      <c r="I6" s="488" t="str">
        <f>IF(ISBLANK('Flight Groups'!C7),"",IF(H6=1,"A",IF(H6=2,"B",IF(H6=3,"C",IF(H6=4,"D","E")))))</f>
        <v>A</v>
      </c>
      <c r="J6" s="237">
        <f>IF(G6="","",(RANK(F6,$F$5:$F$64,0)+COUNTIF($F$5:F6,F6)-1))</f>
        <v>58</v>
      </c>
      <c r="K6" s="238" t="str">
        <f t="shared" ref="K6:K64" ca="1" si="10">IF(G6="","",(OFFSET($G$5,MATCH(LARGE($J$5:$J$64,ROW()-ROW($K$5)+1),$J$5:$J$64,0)-1,0)))</f>
        <v>Carl Thuesen</v>
      </c>
      <c r="L6" s="294"/>
      <c r="M6" s="295"/>
      <c r="N6" s="239"/>
      <c r="O6" s="239"/>
      <c r="P6" s="546"/>
      <c r="Q6" s="599">
        <f t="shared" ref="Q6:Q64" si="11">IF(P6="yes",0,IF(N6&gt;200,(100+(N6-200)*3),(N6/2)))</f>
        <v>0</v>
      </c>
      <c r="R6" s="434">
        <f>IF(ISBLANK('Flight Groups'!C7),0,IF(P6="yes",0,(IF(L6=$L$2,L6*60-M6,IF(L6&gt;$L$2,($L$2*60)-(L6-$L$2)*60-M6,L6*60+M6)))-Q6+O6))</f>
        <v>0</v>
      </c>
      <c r="S6" s="399">
        <f t="shared" si="0"/>
        <v>0</v>
      </c>
      <c r="T6" s="240">
        <f t="shared" ref="T6:T64" si="12">+RANK(S6,$S$5:$S$64)</f>
        <v>1</v>
      </c>
      <c r="U6" s="230"/>
      <c r="V6" s="278">
        <v>2</v>
      </c>
      <c r="W6" s="230" t="str">
        <f t="shared" ca="1" si="1"/>
        <v>Carl Thuesen</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2</v>
      </c>
      <c r="E7" s="237" t="str">
        <f>IF(ISBLANK('Flight Groups'!C8),"",'Flight Groups'!P8)</f>
        <v>A</v>
      </c>
      <c r="F7" s="237">
        <f t="shared" si="9"/>
        <v>1</v>
      </c>
      <c r="G7" s="237" t="str">
        <f>IF(ISBLANK('Flight Groups'!C8),"",'Flight Groups'!C8)</f>
        <v>Carl Thuesen</v>
      </c>
      <c r="H7" s="237">
        <f>IF(G7="","",(SMALL(F$5:F$64,C7)))</f>
        <v>1</v>
      </c>
      <c r="I7" s="488" t="str">
        <f>IF(ISBLANK('Flight Groups'!C8),"",IF(H7=1,"A",IF(H7=2,"B",IF(H7=3,"C",IF(H7=4,"D","E")))))</f>
        <v>A</v>
      </c>
      <c r="J7" s="237">
        <f>IF(G7="","",(RANK(F7,$F$5:$F$64,0)+COUNTIF($F$5:F7,F7)-1))</f>
        <v>59</v>
      </c>
      <c r="K7" s="238" t="str">
        <f t="shared" ca="1" si="10"/>
        <v>Greg Douglas</v>
      </c>
      <c r="L7" s="294"/>
      <c r="M7" s="295"/>
      <c r="N7" s="239"/>
      <c r="O7" s="239"/>
      <c r="P7" s="546"/>
      <c r="Q7" s="599">
        <f t="shared" si="11"/>
        <v>0</v>
      </c>
      <c r="R7" s="434">
        <f>IF(ISBLANK('Flight Groups'!C8),0,IF(P7="yes",0,(IF(L7=$L$2,L7*60-M7,IF(L7&gt;$L$2,($L$2*60)-(L7-$L$2)*60-M7,L7*60+M7)))-Q7+O7))</f>
        <v>0</v>
      </c>
      <c r="S7" s="399">
        <f t="shared" si="0"/>
        <v>0</v>
      </c>
      <c r="T7" s="240">
        <f t="shared" si="12"/>
        <v>1</v>
      </c>
      <c r="U7" s="230"/>
      <c r="V7" s="278">
        <v>3</v>
      </c>
      <c r="W7" s="230" t="str">
        <f t="shared" ca="1" si="1"/>
        <v>Greg Douglas</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5</v>
      </c>
      <c r="E8" s="237" t="str">
        <f>IF(ISBLANK('Flight Groups'!C9),"",'Flight Groups'!P9)</f>
        <v>B</v>
      </c>
      <c r="F8" s="237">
        <f t="shared" si="9"/>
        <v>2</v>
      </c>
      <c r="G8" s="237" t="str">
        <f>IF(ISBLANK('Flight Groups'!C9),"",'Flight Groups'!C9)</f>
        <v>Curtis Suter</v>
      </c>
      <c r="H8" s="237">
        <f t="shared" ref="H8:H64" si="20">IF(G8="","",(SMALL(F$5:F$64,C8)))</f>
        <v>2</v>
      </c>
      <c r="I8" s="488" t="str">
        <f>IF(ISBLANK('Flight Groups'!C9),"",IF(H8=1,"A",IF(H8=2,"B",IF(H8=3,"C",IF(H8=4,"D","E")))))</f>
        <v>B</v>
      </c>
      <c r="J8" s="237">
        <f>IF(G8="","",(RANK(F8,$F$5:$F$64,0)+COUNTIF($F$5:F8,F8)-1))</f>
        <v>56</v>
      </c>
      <c r="K8" s="238" t="str">
        <f t="shared" ca="1" si="10"/>
        <v>Hal Aasen</v>
      </c>
      <c r="L8" s="294"/>
      <c r="M8" s="295"/>
      <c r="N8" s="239"/>
      <c r="O8" s="239"/>
      <c r="P8" s="546"/>
      <c r="Q8" s="599">
        <f t="shared" si="11"/>
        <v>0</v>
      </c>
      <c r="R8" s="434">
        <f>IF(ISBLANK('Flight Groups'!C9),0,IF(P8="yes",0,(IF(L8=$L$2,L8*60-M8,IF(L8&gt;$L$2,($L$2*60)-(L8-$L$2)*60-M8,L8*60+M8)))-Q8+O8))</f>
        <v>0</v>
      </c>
      <c r="S8" s="399">
        <f t="shared" si="0"/>
        <v>0</v>
      </c>
      <c r="T8" s="240">
        <f t="shared" si="12"/>
        <v>1</v>
      </c>
      <c r="U8" s="230"/>
      <c r="V8" s="278">
        <v>4</v>
      </c>
      <c r="W8" s="230" t="str">
        <f t="shared" ca="1" si="1"/>
        <v>Hal Aasen</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4</v>
      </c>
      <c r="E9" s="237" t="str">
        <f>IF(ISBLANK('Flight Groups'!C10),"",'Flight Groups'!P10)</f>
        <v>B</v>
      </c>
      <c r="F9" s="237">
        <f t="shared" si="9"/>
        <v>2</v>
      </c>
      <c r="G9" s="237" t="str">
        <f>IF(ISBLANK('Flight Groups'!C10),"",'Flight Groups'!C10)</f>
        <v>Hal Aasen</v>
      </c>
      <c r="H9" s="237">
        <f t="shared" si="20"/>
        <v>2</v>
      </c>
      <c r="I9" s="488" t="str">
        <f>IF(ISBLANK('Flight Groups'!C10),"",IF(H9=1,"A",IF(H9=2,"B",IF(H9=3,"C",IF(H9=4,"D","E")))))</f>
        <v>B</v>
      </c>
      <c r="J9" s="237">
        <f>IF(G9="","",(RANK(F9,$F$5:$F$64,0)+COUNTIF($F$5:F9,F9)-1))</f>
        <v>57</v>
      </c>
      <c r="K9" s="238" t="str">
        <f t="shared" ca="1" si="10"/>
        <v>Curtis Suter</v>
      </c>
      <c r="L9" s="294"/>
      <c r="M9" s="295"/>
      <c r="N9" s="239"/>
      <c r="O9" s="239"/>
      <c r="P9" s="546"/>
      <c r="Q9" s="599">
        <f t="shared" si="11"/>
        <v>0</v>
      </c>
      <c r="R9" s="434">
        <f>IF(ISBLANK('Flight Groups'!C10),0,IF(P9="yes",0,(IF(L9=$L$2,L9*60-M9,IF(L9&gt;$L$2,($L$2*60)-(L9-$L$2)*60-M9,L9*60+M9)))-Q9+O9))</f>
        <v>0</v>
      </c>
      <c r="S9" s="399">
        <f t="shared" si="0"/>
        <v>0</v>
      </c>
      <c r="T9" s="240">
        <f t="shared" si="12"/>
        <v>1</v>
      </c>
      <c r="U9" s="230"/>
      <c r="V9" s="278">
        <v>5</v>
      </c>
      <c r="W9" s="230" t="str">
        <f t="shared" ca="1" si="1"/>
        <v>Curtis Suter</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1</v>
      </c>
      <c r="E10" s="237" t="str">
        <f>IF(ISBLANK('Flight Groups'!C11),"",'Flight Groups'!P11)</f>
        <v>A</v>
      </c>
      <c r="F10" s="237">
        <f t="shared" si="9"/>
        <v>1</v>
      </c>
      <c r="G10" s="237" t="str">
        <f>IF(ISBLANK('Flight Groups'!C11),"",'Flight Groups'!C11)</f>
        <v>Chip Baber</v>
      </c>
      <c r="H10" s="237">
        <f t="shared" si="20"/>
        <v>2</v>
      </c>
      <c r="I10" s="488" t="str">
        <f>IF(ISBLANK('Flight Groups'!C11),"",IF(H10=1,"A",IF(H10=2,"B",IF(H10=3,"C",IF(H10=4,"D","E")))))</f>
        <v>B</v>
      </c>
      <c r="J10" s="237">
        <f>IF(G10="","",(RANK(F10,$F$5:$F$64,0)+COUNTIF($F$5:F10,F10)-1))</f>
        <v>60</v>
      </c>
      <c r="K10" s="238" t="str">
        <f t="shared" ca="1" si="10"/>
        <v>Jon Garber</v>
      </c>
      <c r="L10" s="294"/>
      <c r="M10" s="295"/>
      <c r="N10" s="239"/>
      <c r="O10" s="239"/>
      <c r="P10" s="546"/>
      <c r="Q10" s="599">
        <f t="shared" si="11"/>
        <v>0</v>
      </c>
      <c r="R10" s="434">
        <f>IF(ISBLANK('Flight Groups'!C11),0,IF(P10="yes",0,(IF(L10=$L$2,L10*60-M10,IF(L10&gt;$L$2,($L$2*60)-(L10-$L$2)*60-M10,L10*60+M10)))-Q10+O10))</f>
        <v>0</v>
      </c>
      <c r="S10" s="399">
        <f t="shared" si="0"/>
        <v>0</v>
      </c>
      <c r="T10" s="240">
        <f t="shared" si="12"/>
        <v>1</v>
      </c>
      <c r="U10" s="230"/>
      <c r="V10" s="278">
        <v>6</v>
      </c>
      <c r="W10" s="230" t="str">
        <f t="shared" ca="1" si="1"/>
        <v>Jon Garber</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Groups'!P12)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99">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Groups'!P13)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99">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Groups'!P14)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99">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Groups'!P15)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99">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Groups'!P16)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99">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Groups'!P17)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99">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Groups'!P18)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99">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Groups'!P19)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99">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Groups'!P20)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99">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Groups'!P21)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99">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Groups'!P22)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99">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Groups'!P23)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99">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Groups'!P24)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99">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Groups'!P25)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99">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Groups'!P26)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99">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Groups'!P27)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99">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Groups'!P28)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99">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Groups'!P29)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99">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Groups'!P30)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99">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Groups'!P31)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99">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Groups'!P32)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99">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Groups'!P33)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99">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Groups'!P34)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239"/>
      <c r="O33" s="374"/>
      <c r="P33" s="546"/>
      <c r="Q33" s="599">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Groups'!P35)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99">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Groups'!P36)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99">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Groups'!P37)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99">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Groups'!P38)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99">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Groups'!P39)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99">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Groups'!P40)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99">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Groups'!P41)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99">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Groups'!P42)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99">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Groups'!P43)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99">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Groups'!P44)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99">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Groups'!P45)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99">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Groups'!P46)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99">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Groups'!P47)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99">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Groups'!P48)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99">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Groups'!P49)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99">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Groups'!P50)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99">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Groups'!P51)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99">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Groups'!P52)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99">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Groups'!P53)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99">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Groups'!P54)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99">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Groups'!P55)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99">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Groups'!P56)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99">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Groups'!P57)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99">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Groups'!P58)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99">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Groups'!P59)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99">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Groups'!P60)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99">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Groups'!P61)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99">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Groups'!P62)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99">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Groups'!P63)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99">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Groups'!P64)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99">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Groups'!P65)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31">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D71" s="292"/>
      <c r="E71" s="293"/>
      <c r="F71" s="293"/>
      <c r="G71" s="293"/>
      <c r="H71" s="293"/>
      <c r="I71" s="293"/>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252" customWidth="1"/>
    <col min="2" max="2" width="6.7109375" style="252" customWidth="1"/>
    <col min="3" max="3" width="7.425781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6" width="9.140625" style="256" hidden="1" customWidth="1"/>
    <col min="37" max="37" width="9.140625" style="234" hidden="1" customWidth="1"/>
    <col min="38" max="38" width="8.85546875" style="190"/>
    <col min="39" max="16384" width="8.85546875" style="252"/>
  </cols>
  <sheetData>
    <row r="1" spans="2:38" s="254" customFormat="1" ht="25.5">
      <c r="B1" s="36"/>
      <c r="C1" s="280"/>
      <c r="D1" s="280"/>
      <c r="H1" s="281"/>
      <c r="J1" s="281"/>
      <c r="K1" s="253" t="s">
        <v>70</v>
      </c>
      <c r="L1" s="281"/>
      <c r="N1" s="252"/>
      <c r="P1" s="550"/>
      <c r="V1" s="252"/>
      <c r="W1" s="252"/>
      <c r="X1" s="252"/>
      <c r="Y1" s="265"/>
      <c r="Z1" s="282"/>
      <c r="AA1" s="283"/>
      <c r="AB1" s="284"/>
      <c r="AC1" s="284"/>
      <c r="AD1" s="285"/>
      <c r="AE1" s="284"/>
      <c r="AF1" s="284"/>
      <c r="AG1" s="284"/>
      <c r="AH1" s="284"/>
      <c r="AI1" s="284"/>
      <c r="AJ1" s="284"/>
      <c r="AK1" s="285"/>
      <c r="AL1" s="286"/>
    </row>
    <row r="2" spans="2:38" s="254" customFormat="1" ht="19.5" customHeight="1">
      <c r="B2" s="36"/>
      <c r="C2" s="280"/>
      <c r="D2" s="280"/>
      <c r="H2" s="258"/>
      <c r="J2" s="258"/>
      <c r="K2" s="258" t="s">
        <v>35</v>
      </c>
      <c r="L2" s="357">
        <v>10</v>
      </c>
      <c r="M2" s="259" t="s">
        <v>36</v>
      </c>
      <c r="N2" s="259"/>
      <c r="O2" s="287"/>
      <c r="P2" s="548"/>
      <c r="Q2" s="287"/>
      <c r="R2" s="273"/>
      <c r="V2" s="252"/>
      <c r="W2" s="392" t="s">
        <v>103</v>
      </c>
      <c r="X2" s="252" t="s">
        <v>102</v>
      </c>
      <c r="Y2" s="265"/>
      <c r="Z2" s="282"/>
      <c r="AA2" s="288"/>
      <c r="AB2" s="284"/>
      <c r="AC2" s="284"/>
      <c r="AD2" s="285"/>
      <c r="AE2" s="284"/>
      <c r="AF2" s="284"/>
      <c r="AG2" s="284"/>
      <c r="AH2" s="284"/>
      <c r="AI2" s="284"/>
      <c r="AJ2" s="284"/>
      <c r="AK2" s="285"/>
      <c r="AL2" s="286"/>
    </row>
    <row r="3" spans="2:38" ht="15" customHeight="1" thickBot="1">
      <c r="B3" s="36"/>
      <c r="G3" s="32"/>
      <c r="H3" s="32"/>
      <c r="I3" s="32"/>
      <c r="J3" s="32"/>
      <c r="L3" s="377"/>
      <c r="M3" s="306"/>
      <c r="N3" s="396"/>
      <c r="O3" s="264"/>
      <c r="P3" s="549"/>
      <c r="Q3" s="264"/>
      <c r="R3" s="39"/>
      <c r="T3" s="39"/>
      <c r="U3" s="39"/>
      <c r="V3" s="39"/>
      <c r="W3" s="39"/>
    </row>
    <row r="4" spans="2:38" s="59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1" t="s">
        <v>106</v>
      </c>
      <c r="O4" s="560"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97"/>
    </row>
    <row r="5" spans="2:38" ht="23.1" customHeight="1">
      <c r="B5" s="299" t="s">
        <v>30</v>
      </c>
      <c r="C5" s="225">
        <v>1</v>
      </c>
      <c r="D5" s="226">
        <f ca="1">IF(G5="","",(INDEX($C$5:$C$64,MATCH(K5,$G$5:$G$64,0))))</f>
        <v>4</v>
      </c>
      <c r="E5" s="227" t="str">
        <f>IF(ISBLANK('Flight Groups'!C6),"",'Flight Groups'!Q6)</f>
        <v>A</v>
      </c>
      <c r="F5" s="227">
        <f>IF(E5="a",1,IF(E5="b",2,IF(E5="c",3,IF(E5="d",4,5))))</f>
        <v>1</v>
      </c>
      <c r="G5" s="227" t="str">
        <f>IF(ISBLANK('Flight Groups'!C6),"",'Flight Groups'!C6)</f>
        <v>Jon Garber</v>
      </c>
      <c r="H5" s="227">
        <f>IF(G5="","",(SMALL(F$5:F$64,C5)))</f>
        <v>1</v>
      </c>
      <c r="I5" s="487" t="str">
        <f>IF(ISBLANK('Flight Groups'!C6),"",IF(H5=1,"A",IF(H5=2,"B",IF(H5=3,"C",IF(H5=4,"D","E")))))</f>
        <v>A</v>
      </c>
      <c r="J5" s="227">
        <f>IF(G5="","",(RANK(F5,$F$5:$F$64,0)+COUNTIF($F$5:F5,F5)-1))</f>
        <v>58</v>
      </c>
      <c r="K5" s="228" t="str">
        <f ca="1">IF(G5="","",(OFFSET($G$5,MATCH(LARGE($J$5:$J$64,ROW()-ROW($K$5)+1),$J$5:$J$64,0)-1,0)))</f>
        <v>Curtis Suter</v>
      </c>
      <c r="L5" s="369"/>
      <c r="M5" s="370"/>
      <c r="N5" s="368"/>
      <c r="O5" s="368"/>
      <c r="P5" s="545"/>
      <c r="Q5" s="430">
        <f>IF(P5="yes",0,IF(N5&gt;200,(100+(N5-200)*3),(N5/2)))</f>
        <v>0</v>
      </c>
      <c r="R5" s="433">
        <f>IF(ISBLANK('Flight Groups'!C6),0,IF(P5="yes",0,(IF(L5=$L$2,L5*60-M5,IF(L5&gt;$L$2,($L$2*60)-(L5-$L$2)*60-M5,L5*60+M5)))-Q5+O5))</f>
        <v>0</v>
      </c>
      <c r="S5" s="398">
        <f t="shared" ref="S5:S36" si="0">IF(R5=0,0,IF(I5="A",AB5,IF(I5="B",AD5,IF(I5="C",AF5,IF(I5="d",AH5,AJ5)))))</f>
        <v>0</v>
      </c>
      <c r="T5" s="229">
        <f>+RANK(S5,$S$5:$S$64)</f>
        <v>1</v>
      </c>
      <c r="U5" s="230"/>
      <c r="V5" s="277">
        <v>1</v>
      </c>
      <c r="W5" s="231" t="str">
        <f t="shared" ref="W5:W36" ca="1" si="1">OFFSET($K$5,MATCH(SMALL($Z$5:$Z$64,ROW()-ROW($W$5)+1),$Z$5:$Z$64,0)-1,0)</f>
        <v>Curtis Suter</v>
      </c>
      <c r="X5" s="401" t="str">
        <f>IF($W$2="YES",((AK5)),"")</f>
        <v/>
      </c>
      <c r="Y5" s="39" t="str">
        <f t="shared" ref="Y5:Y64" ca="1" si="2">IF(AK5=0,"",IF(COUNTIF(X:X,X5)&gt;1,"TIE",""))</f>
        <v/>
      </c>
      <c r="Z5" s="232">
        <f>RANK(S5,$S$5:$S$64,0)+COUNTIF($S$5:S5,S5)-1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2</v>
      </c>
      <c r="E6" s="237" t="str">
        <f>IF(ISBLANK('Flight Groups'!C7),"",'Flight Groups'!Q7)</f>
        <v>A</v>
      </c>
      <c r="F6" s="237">
        <f t="shared" ref="F6:F64" si="9">IF(E6="a",1,IF(E6="b",2,IF(E6="c",3,IF(E6="d",4,5))))</f>
        <v>1</v>
      </c>
      <c r="G6" s="237" t="str">
        <f>IF(ISBLANK('Flight Groups'!C7),"",'Flight Groups'!C7)</f>
        <v>Greg Douglas</v>
      </c>
      <c r="H6" s="237">
        <f>IF(G6="","",(SMALL(F$5:F$64,C6)))</f>
        <v>1</v>
      </c>
      <c r="I6" s="488" t="str">
        <f>IF(ISBLANK('Flight Groups'!C7),"",IF(H6=1,"A",IF(H6=2,"B",IF(H6=3,"C",IF(H6=4,"D","E")))))</f>
        <v>A</v>
      </c>
      <c r="J6" s="237">
        <f>IF(G6="","",(RANK(F6,$F$5:$F$64,0)+COUNTIF($F$5:F6,F6)-1))</f>
        <v>59</v>
      </c>
      <c r="K6" s="238" t="str">
        <f t="shared" ref="K6:K64" ca="1" si="10">IF(G6="","",(OFFSET($G$5,MATCH(LARGE($J$5:$J$64,ROW()-ROW($K$5)+1),$J$5:$J$64,0)-1,0)))</f>
        <v>Greg Douglas</v>
      </c>
      <c r="L6" s="294"/>
      <c r="M6" s="295"/>
      <c r="N6" s="239"/>
      <c r="O6" s="239"/>
      <c r="P6" s="546"/>
      <c r="Q6" s="599">
        <f t="shared" ref="Q6:Q64" si="11">IF(P6="yes",0,IF(N6&gt;200,(100+(N6-200)*3),(N6/2)))</f>
        <v>0</v>
      </c>
      <c r="R6" s="434">
        <f>IF(ISBLANK('Flight Groups'!C7),0,IF(P6="yes",0,(IF(L6=$L$2,L6*60-M6,IF(L6&gt;$L$2,($L$2*60)-(L6-$L$2)*60-M6,L6*60+M6)))-Q6+O6))</f>
        <v>0</v>
      </c>
      <c r="S6" s="399">
        <f t="shared" si="0"/>
        <v>0</v>
      </c>
      <c r="T6" s="240">
        <f t="shared" ref="T6:T64" si="12">+RANK(S6,$S$5:$S$64)</f>
        <v>1</v>
      </c>
      <c r="U6" s="230"/>
      <c r="V6" s="278">
        <v>2</v>
      </c>
      <c r="W6" s="230" t="str">
        <f t="shared" ca="1" si="1"/>
        <v>Greg Douglas</v>
      </c>
      <c r="X6" s="402" t="str">
        <f t="shared" ref="X6:X64" si="13">IF($W$2="YES",((AK6)),"")</f>
        <v/>
      </c>
      <c r="Y6" s="39" t="str">
        <f t="shared" ca="1" si="2"/>
        <v/>
      </c>
      <c r="Z6" s="232">
        <f>RANK(S6,$S$5:$S$64,0)+COUNTIF($S$5:S6,S6)-1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1</v>
      </c>
      <c r="E7" s="237" t="str">
        <f>IF(ISBLANK('Flight Groups'!C8),"",'Flight Groups'!Q8)</f>
        <v>B</v>
      </c>
      <c r="F7" s="237">
        <f t="shared" si="9"/>
        <v>2</v>
      </c>
      <c r="G7" s="237" t="str">
        <f>IF(ISBLANK('Flight Groups'!C8),"",'Flight Groups'!C8)</f>
        <v>Carl Thuesen</v>
      </c>
      <c r="H7" s="237">
        <f>IF(G7="","",(SMALL(F$5:F$64,C7)))</f>
        <v>1</v>
      </c>
      <c r="I7" s="488" t="str">
        <f>IF(ISBLANK('Flight Groups'!C8),"",IF(H7=1,"A",IF(H7=2,"B",IF(H7=3,"C",IF(H7=4,"D","E")))))</f>
        <v>A</v>
      </c>
      <c r="J7" s="237">
        <f>IF(G7="","",(RANK(F7,$F$5:$F$64,0)+COUNTIF($F$5:F7,F7)-1))</f>
        <v>55</v>
      </c>
      <c r="K7" s="238" t="str">
        <f t="shared" ca="1" si="10"/>
        <v>Jon Garber</v>
      </c>
      <c r="L7" s="294"/>
      <c r="M7" s="295"/>
      <c r="N7" s="239"/>
      <c r="O7" s="239"/>
      <c r="P7" s="546"/>
      <c r="Q7" s="599">
        <f t="shared" si="11"/>
        <v>0</v>
      </c>
      <c r="R7" s="434">
        <f>IF(ISBLANK('Flight Groups'!C8),0,IF(P7="yes",0,(IF(L7=$L$2,L7*60-M7,IF(L7&gt;$L$2,($L$2*60)-(L7-$L$2)*60-M7,L7*60+M7)))-Q7+O7))</f>
        <v>0</v>
      </c>
      <c r="S7" s="399">
        <f t="shared" si="0"/>
        <v>0</v>
      </c>
      <c r="T7" s="240">
        <f t="shared" si="12"/>
        <v>1</v>
      </c>
      <c r="U7" s="230"/>
      <c r="V7" s="278">
        <v>3</v>
      </c>
      <c r="W7" s="230" t="str">
        <f t="shared" ca="1" si="1"/>
        <v>Jon Garber</v>
      </c>
      <c r="X7" s="402" t="str">
        <f t="shared" si="13"/>
        <v/>
      </c>
      <c r="Y7" s="39" t="str">
        <f t="shared" ca="1" si="2"/>
        <v/>
      </c>
      <c r="Z7" s="232">
        <f>RANK(S7,$S$5:$S$64,0)+COUNTIF($S$5:S7,S7)-1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6</v>
      </c>
      <c r="E8" s="237" t="str">
        <f>IF(ISBLANK('Flight Groups'!C9),"",'Flight Groups'!Q9)</f>
        <v>A</v>
      </c>
      <c r="F8" s="237">
        <f t="shared" si="9"/>
        <v>1</v>
      </c>
      <c r="G8" s="237" t="str">
        <f>IF(ISBLANK('Flight Groups'!C9),"",'Flight Groups'!C9)</f>
        <v>Curtis Suter</v>
      </c>
      <c r="H8" s="237">
        <f t="shared" ref="H8:H64" si="20">IF(G8="","",(SMALL(F$5:F$64,C8)))</f>
        <v>2</v>
      </c>
      <c r="I8" s="488" t="str">
        <f>IF(ISBLANK('Flight Groups'!C9),"",IF(H8=1,"A",IF(H8=2,"B",IF(H8=3,"C",IF(H8=4,"D","E")))))</f>
        <v>B</v>
      </c>
      <c r="J8" s="237">
        <f>IF(G8="","",(RANK(F8,$F$5:$F$64,0)+COUNTIF($F$5:F8,F8)-1))</f>
        <v>60</v>
      </c>
      <c r="K8" s="238" t="str">
        <f t="shared" ca="1" si="10"/>
        <v>Chip Baber</v>
      </c>
      <c r="L8" s="294"/>
      <c r="M8" s="295"/>
      <c r="N8" s="239"/>
      <c r="O8" s="239"/>
      <c r="P8" s="546"/>
      <c r="Q8" s="599">
        <f t="shared" si="11"/>
        <v>0</v>
      </c>
      <c r="R8" s="434">
        <f>IF(ISBLANK('Flight Groups'!C9),0,IF(P8="yes",0,(IF(L8=$L$2,L8*60-M8,IF(L8&gt;$L$2,($L$2*60)-(L8-$L$2)*60-M8,L8*60+M8)))-Q8+O8))</f>
        <v>0</v>
      </c>
      <c r="S8" s="399">
        <f t="shared" si="0"/>
        <v>0</v>
      </c>
      <c r="T8" s="240">
        <f t="shared" si="12"/>
        <v>1</v>
      </c>
      <c r="U8" s="230"/>
      <c r="V8" s="278">
        <v>4</v>
      </c>
      <c r="W8" s="230" t="str">
        <f t="shared" ca="1" si="1"/>
        <v>Chip Baber</v>
      </c>
      <c r="X8" s="402" t="str">
        <f t="shared" si="13"/>
        <v/>
      </c>
      <c r="Y8" s="39" t="str">
        <f t="shared" ca="1" si="2"/>
        <v/>
      </c>
      <c r="Z8" s="232">
        <f>RANK(S8,$S$5:$S$64,0)+COUNTIF($S$5:S8,S8)-1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5</v>
      </c>
      <c r="E9" s="237" t="str">
        <f>IF(ISBLANK('Flight Groups'!C10),"",'Flight Groups'!Q10)</f>
        <v>B</v>
      </c>
      <c r="F9" s="237">
        <f t="shared" si="9"/>
        <v>2</v>
      </c>
      <c r="G9" s="237" t="str">
        <f>IF(ISBLANK('Flight Groups'!C10),"",'Flight Groups'!C10)</f>
        <v>Hal Aasen</v>
      </c>
      <c r="H9" s="237">
        <f t="shared" si="20"/>
        <v>2</v>
      </c>
      <c r="I9" s="488" t="str">
        <f>IF(ISBLANK('Flight Groups'!C10),"",IF(H9=1,"A",IF(H9=2,"B",IF(H9=3,"C",IF(H9=4,"D","E")))))</f>
        <v>B</v>
      </c>
      <c r="J9" s="237">
        <f>IF(G9="","",(RANK(F9,$F$5:$F$64,0)+COUNTIF($F$5:F9,F9)-1))</f>
        <v>56</v>
      </c>
      <c r="K9" s="238" t="str">
        <f t="shared" ca="1" si="10"/>
        <v>Hal Aasen</v>
      </c>
      <c r="L9" s="294"/>
      <c r="M9" s="295"/>
      <c r="N9" s="239"/>
      <c r="O9" s="239"/>
      <c r="P9" s="546"/>
      <c r="Q9" s="599">
        <f t="shared" si="11"/>
        <v>0</v>
      </c>
      <c r="R9" s="434">
        <f>IF(ISBLANK('Flight Groups'!C10),0,IF(P9="yes",0,(IF(L9=$L$2,L9*60-M9,IF(L9&gt;$L$2,($L$2*60)-(L9-$L$2)*60-M9,L9*60+M9)))-Q9+O9))</f>
        <v>0</v>
      </c>
      <c r="S9" s="399">
        <f t="shared" si="0"/>
        <v>0</v>
      </c>
      <c r="T9" s="240">
        <f t="shared" si="12"/>
        <v>1</v>
      </c>
      <c r="U9" s="230"/>
      <c r="V9" s="278">
        <v>5</v>
      </c>
      <c r="W9" s="230" t="str">
        <f t="shared" ca="1" si="1"/>
        <v>Hal Aasen</v>
      </c>
      <c r="X9" s="402" t="str">
        <f t="shared" si="13"/>
        <v/>
      </c>
      <c r="Y9" s="39" t="str">
        <f t="shared" ca="1" si="2"/>
        <v/>
      </c>
      <c r="Z9" s="232">
        <f>RANK(S9,$S$5:$S$64,0)+COUNTIF($S$5:S9,S9)-1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3</v>
      </c>
      <c r="E10" s="237" t="str">
        <f>IF(ISBLANK('Flight Groups'!C11),"",'Flight Groups'!Q11)</f>
        <v>B</v>
      </c>
      <c r="F10" s="237">
        <f t="shared" si="9"/>
        <v>2</v>
      </c>
      <c r="G10" s="237" t="str">
        <f>IF(ISBLANK('Flight Groups'!C11),"",'Flight Groups'!C11)</f>
        <v>Chip Baber</v>
      </c>
      <c r="H10" s="237">
        <f t="shared" si="20"/>
        <v>2</v>
      </c>
      <c r="I10" s="488" t="str">
        <f>IF(ISBLANK('Flight Groups'!C11),"",IF(H10=1,"A",IF(H10=2,"B",IF(H10=3,"C",IF(H10=4,"D","E")))))</f>
        <v>B</v>
      </c>
      <c r="J10" s="237">
        <f>IF(G10="","",(RANK(F10,$F$5:$F$64,0)+COUNTIF($F$5:F10,F10)-1))</f>
        <v>57</v>
      </c>
      <c r="K10" s="238" t="str">
        <f t="shared" ca="1" si="10"/>
        <v>Carl Thuesen</v>
      </c>
      <c r="L10" s="294"/>
      <c r="M10" s="295"/>
      <c r="N10" s="239"/>
      <c r="O10" s="239"/>
      <c r="P10" s="546"/>
      <c r="Q10" s="599">
        <f t="shared" si="11"/>
        <v>0</v>
      </c>
      <c r="R10" s="434">
        <f>IF(ISBLANK('Flight Groups'!C11),0,IF(P10="yes",0,(IF(L10=$L$2,L10*60-M10,IF(L10&gt;$L$2,($L$2*60)-(L10-$L$2)*60-M10,L10*60+M10)))-Q10+O10))</f>
        <v>0</v>
      </c>
      <c r="S10" s="399">
        <f t="shared" si="0"/>
        <v>0</v>
      </c>
      <c r="T10" s="240">
        <f t="shared" si="12"/>
        <v>1</v>
      </c>
      <c r="U10" s="230"/>
      <c r="V10" s="278">
        <v>6</v>
      </c>
      <c r="W10" s="230" t="str">
        <f t="shared" ca="1" si="1"/>
        <v>Carl Thuesen</v>
      </c>
      <c r="X10" s="402" t="str">
        <f t="shared" si="13"/>
        <v/>
      </c>
      <c r="Y10" s="39" t="str">
        <f t="shared" ca="1" si="2"/>
        <v/>
      </c>
      <c r="Z10" s="232">
        <f>RANK(S10,$S$5:$S$64,0)+COUNTIF($S$5:S10,S10)-1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Groups'!Q12)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99">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RANK(S11,$S$5:$S$64,0)+COUNTIF($S$5:S11,S11)-1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Groups'!Q13)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99">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RANK(S12,$S$5:$S$64,0)+COUNTIF($S$5:S12,S12)-1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Groups'!Q14)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99">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RANK(S13,$S$5:$S$64,0)+COUNTIF($S$5:S13,S13)-1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Groups'!Q15)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99">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RANK(S14,$S$5:$S$64,0)+COUNTIF($S$5:S14,S14)-1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Groups'!Q16)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99">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RANK(S15,$S$5:$S$64,0)+COUNTIF($S$5:S15,S15)-1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Groups'!Q17)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99">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RANK(S16,$S$5:$S$64,0)+COUNTIF($S$5:S16,S16)-1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Groups'!Q18)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99">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RANK(S17,$S$5:$S$64,0)+COUNTIF($S$5:S17,S17)-1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Groups'!Q19)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99">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RANK(S18,$S$5:$S$64,0)+COUNTIF($S$5:S18,S18)-1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Groups'!Q20)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99">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RANK(S19,$S$5:$S$64,0)+COUNTIF($S$5:S19,S19)-1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Groups'!Q21)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99">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RANK(S20,$S$5:$S$64,0)+COUNTIF($S$5:S20,S20)-1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Groups'!Q22)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99">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RANK(S21,$S$5:$S$64,0)+COUNTIF($S$5:S21,S21)-1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Groups'!Q23)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99">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RANK(S22,$S$5:$S$64,0)+COUNTIF($S$5:S22,S22)-1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Groups'!Q24)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99">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RANK(S23,$S$5:$S$64,0)+COUNTIF($S$5:S23,S23)-1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Groups'!Q25)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99">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RANK(S24,$S$5:$S$64,0)+COUNTIF($S$5:S24,S24)-1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Groups'!Q26)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99">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RANK(S25,$S$5:$S$64,0)+COUNTIF($S$5:S25,S25)-1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Groups'!Q27)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99">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RANK(S26,$S$5:$S$64,0)+COUNTIF($S$5:S26,S26)-1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Groups'!Q28)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99">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RANK(S27,$S$5:$S$64,0)+COUNTIF($S$5:S27,S27)-1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Groups'!Q29)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99">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RANK(S28,$S$5:$S$64,0)+COUNTIF($S$5:S28,S28)-1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Groups'!Q30)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99">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RANK(S29,$S$5:$S$64,0)+COUNTIF($S$5:S29,S29)-1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Groups'!Q31)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99">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RANK(S30,$S$5:$S$64,0)+COUNTIF($S$5:S30,S30)-1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Groups'!Q32)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99">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RANK(S31,$S$5:$S$64,0)+COUNTIF($S$5:S31,S31)-1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Groups'!Q33)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99">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RANK(S32,$S$5:$S$64,0)+COUNTIF($S$5:S32,S32)-1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Groups'!Q34)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239"/>
      <c r="O33" s="374"/>
      <c r="P33" s="546"/>
      <c r="Q33" s="599">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RANK(S33,$S$5:$S$64,0)+COUNTIF($S$5:S33,S33)-1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Groups'!Q35)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99">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RANK(S34,$S$5:$S$64,0)+COUNTIF($S$5:S34,S34)-1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Groups'!Q36)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99">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RANK(S35,$S$5:$S$64,0)+COUNTIF($S$5:S35,S35)-1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Groups'!Q37)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99">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RANK(S36,$S$5:$S$64,0)+COUNTIF($S$5:S36,S36)-1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Groups'!Q38)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99">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RANK(S37,$S$5:$S$64,0)+COUNTIF($S$5:S37,S37)-1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Groups'!Q39)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99">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RANK(S38,$S$5:$S$64,0)+COUNTIF($S$5:S38,S38)-1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Groups'!Q40)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99">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RANK(S39,$S$5:$S$64,0)+COUNTIF($S$5:S39,S39)-1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Groups'!Q41)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99">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RANK(S40,$S$5:$S$64,0)+COUNTIF($S$5:S40,S40)-1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Groups'!Q42)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99">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RANK(S41,$S$5:$S$64,0)+COUNTIF($S$5:S41,S41)-1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Groups'!Q43)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99">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RANK(S42,$S$5:$S$64,0)+COUNTIF($S$5:S42,S42)-1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Groups'!Q44)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99">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RANK(S43,$S$5:$S$64,0)+COUNTIF($S$5:S43,S43)-1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Groups'!Q45)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99">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RANK(S44,$S$5:$S$64,0)+COUNTIF($S$5:S44,S44)-1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Groups'!Q46)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99">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RANK(S45,$S$5:$S$64,0)+COUNTIF($S$5:S45,S45)-1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Groups'!Q47)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99">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RANK(S46,$S$5:$S$64,0)+COUNTIF($S$5:S46,S46)-1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Groups'!Q48)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99">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RANK(S47,$S$5:$S$64,0)+COUNTIF($S$5:S47,S47)-1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Groups'!Q49)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99">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RANK(S48,$S$5:$S$64,0)+COUNTIF($S$5:S48,S48)-1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Groups'!Q50)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99">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RANK(S49,$S$5:$S$64,0)+COUNTIF($S$5:S49,S49)-1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Groups'!Q51)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99">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RANK(S50,$S$5:$S$64,0)+COUNTIF($S$5:S50,S50)-1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Groups'!Q52)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99">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RANK(S51,$S$5:$S$64,0)+COUNTIF($S$5:S51,S51)-1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Groups'!Q53)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99">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RANK(S52,$S$5:$S$64,0)+COUNTIF($S$5:S52,S52)-1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Groups'!Q54)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99">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RANK(S53,$S$5:$S$64,0)+COUNTIF($S$5:S53,S53)-1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Groups'!Q55)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99">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RANK(S54,$S$5:$S$64,0)+COUNTIF($S$5:S54,S54)-1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Groups'!Q56)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99">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RANK(S55,$S$5:$S$64,0)+COUNTIF($S$5:S55,S55)-1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Groups'!Q57)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99">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RANK(S56,$S$5:$S$64,0)+COUNTIF($S$5:S56,S56)-1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Groups'!Q58)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99">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RANK(S57,$S$5:$S$64,0)+COUNTIF($S$5:S57,S57)-1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Groups'!Q59)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99">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RANK(S58,$S$5:$S$64,0)+COUNTIF($S$5:S58,S58)-1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Groups'!Q60)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99">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RANK(S59,$S$5:$S$64,0)+COUNTIF($S$5:S59,S59)-1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Groups'!Q61)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99">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RANK(S60,$S$5:$S$64,0)+COUNTIF($S$5:S60,S60)-1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Groups'!Q62)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99">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RANK(S61,$S$5:$S$64,0)+COUNTIF($S$5:S61,S61)-1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Groups'!Q63)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99">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RANK(S62,$S$5:$S$64,0)+COUNTIF($S$5:S62,S62)-1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Groups'!Q64)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99">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RANK(S63,$S$5:$S$64,0)+COUNTIF($S$5:S63,S63)-1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Groups'!Q65)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31">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RANK(S64,$S$5:$S$64,0)+COUNTIF($S$5:S64,S64)-1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252"/>
      <c r="D66" s="303"/>
      <c r="E66" s="292"/>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252"/>
      <c r="D67" s="303"/>
      <c r="E67" s="292"/>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252"/>
      <c r="D68" s="303"/>
      <c r="E68" s="292"/>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252"/>
      <c r="D69" s="303"/>
      <c r="E69" s="292"/>
      <c r="F69" s="268"/>
      <c r="G69" s="293"/>
      <c r="H69" s="293"/>
      <c r="I69" s="268"/>
      <c r="J69" s="241"/>
      <c r="K69" s="241"/>
      <c r="L69" s="241"/>
      <c r="M69" s="241"/>
      <c r="N69" s="241"/>
      <c r="O69" s="241"/>
      <c r="P69" s="544"/>
      <c r="Q69" s="241"/>
      <c r="R69" s="241"/>
      <c r="S69" s="243"/>
      <c r="T69" s="243"/>
      <c r="U69" s="243"/>
      <c r="V69" s="243"/>
      <c r="W69" s="243"/>
      <c r="Z69" s="269"/>
    </row>
    <row r="70" spans="2:36">
      <c r="B70" s="292"/>
      <c r="C70" s="252"/>
      <c r="D70" s="303"/>
      <c r="E70" s="292"/>
      <c r="F70" s="268"/>
      <c r="G70" s="293"/>
      <c r="H70" s="293"/>
      <c r="I70" s="268"/>
      <c r="J70" s="241"/>
      <c r="K70" s="241"/>
      <c r="L70" s="241"/>
      <c r="M70" s="241"/>
      <c r="N70" s="241"/>
      <c r="O70" s="241"/>
      <c r="P70" s="544"/>
      <c r="Q70" s="241"/>
      <c r="R70" s="241"/>
      <c r="S70" s="243"/>
      <c r="T70" s="243"/>
      <c r="U70" s="243"/>
      <c r="V70" s="243"/>
      <c r="W70" s="243"/>
      <c r="Z70" s="269"/>
    </row>
    <row r="71" spans="2:36">
      <c r="E71" s="241"/>
      <c r="F71" s="241"/>
      <c r="G71" s="241"/>
      <c r="H71" s="241"/>
      <c r="I71" s="241"/>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B1:AM65"/>
  <sheetViews>
    <sheetView showGridLines="0" tabSelected="1" topLeftCell="B1" workbookViewId="0">
      <selection activeCell="F3" sqref="F3"/>
    </sheetView>
  </sheetViews>
  <sheetFormatPr defaultColWidth="8.85546875" defaultRowHeight="14.25"/>
  <cols>
    <col min="1" max="1" width="1.42578125" style="13" customWidth="1"/>
    <col min="2" max="2" width="7.28515625" style="13" customWidth="1"/>
    <col min="3" max="3" width="20.7109375" style="13" customWidth="1"/>
    <col min="4" max="5" width="10.7109375" style="13" customWidth="1"/>
    <col min="6" max="6" width="10.28515625" style="13" bestFit="1" customWidth="1"/>
    <col min="7" max="7" width="10.7109375" style="20" customWidth="1"/>
    <col min="8" max="8" width="13.7109375" style="20" bestFit="1" customWidth="1"/>
    <col min="9" max="16" width="8.7109375" style="13" customWidth="1"/>
    <col min="17" max="17" width="8.7109375" style="63" customWidth="1"/>
    <col min="18" max="18" width="8.7109375" style="13" customWidth="1"/>
    <col min="19" max="19" width="8.7109375" style="63" customWidth="1"/>
    <col min="20" max="20" width="8.7109375" style="13" customWidth="1"/>
    <col min="21" max="21" width="6" style="338" customWidth="1"/>
    <col min="22" max="22" width="4.42578125" style="13" hidden="1" customWidth="1"/>
    <col min="23" max="23" width="7.7109375" style="13" hidden="1" customWidth="1"/>
    <col min="24" max="24" width="20.7109375" style="13" hidden="1" customWidth="1"/>
    <col min="25" max="25" width="10.7109375" style="13" hidden="1" customWidth="1"/>
    <col min="26" max="26" width="7.42578125" style="20" hidden="1" customWidth="1"/>
    <col min="27" max="28" width="7.28515625" style="13" hidden="1" customWidth="1"/>
    <col min="29" max="29" width="7.7109375" style="13" hidden="1" customWidth="1"/>
    <col min="30" max="32" width="7.28515625" style="13" hidden="1" customWidth="1"/>
    <col min="33" max="33" width="4.42578125" style="13" hidden="1" customWidth="1"/>
    <col min="34" max="34" width="7.28515625" style="13" hidden="1" customWidth="1"/>
    <col min="35" max="35" width="7.28515625" style="63" hidden="1" customWidth="1"/>
    <col min="36" max="36" width="7.28515625" style="13" hidden="1" customWidth="1"/>
    <col min="37" max="37" width="7.28515625" style="63" hidden="1" customWidth="1"/>
    <col min="38" max="38" width="7.28515625" style="13" hidden="1" customWidth="1"/>
    <col min="39" max="39" width="7.28515625" style="333" customWidth="1"/>
    <col min="40" max="45" width="5.7109375" style="13" customWidth="1"/>
    <col min="46" max="16384" width="8.85546875" style="13"/>
  </cols>
  <sheetData>
    <row r="1" spans="2:39" ht="30">
      <c r="B1" s="16"/>
      <c r="C1" s="16"/>
      <c r="D1" s="16"/>
      <c r="E1" s="17" t="s">
        <v>53</v>
      </c>
      <c r="F1" s="21"/>
      <c r="G1" s="105"/>
      <c r="H1" s="105"/>
      <c r="I1" s="16"/>
      <c r="K1" s="16"/>
      <c r="L1" s="14"/>
      <c r="M1" s="16"/>
      <c r="N1" s="69"/>
      <c r="O1" s="330"/>
      <c r="P1" s="21"/>
      <c r="Q1" s="64"/>
      <c r="R1" s="21"/>
      <c r="S1" s="64"/>
      <c r="T1" s="21"/>
      <c r="V1" s="16"/>
      <c r="W1" s="41"/>
      <c r="X1" s="16"/>
      <c r="Y1" s="16"/>
      <c r="Z1" s="105"/>
      <c r="AA1" s="16"/>
      <c r="AC1" s="16"/>
      <c r="AD1" s="14"/>
      <c r="AE1" s="16"/>
      <c r="AF1" s="69"/>
      <c r="AG1" s="330"/>
      <c r="AH1" s="21"/>
      <c r="AI1" s="64"/>
      <c r="AJ1" s="21"/>
      <c r="AK1" s="64"/>
      <c r="AL1" s="21"/>
      <c r="AM1" s="436"/>
    </row>
    <row r="2" spans="2:39" ht="17.25" customHeight="1">
      <c r="D2" s="308"/>
      <c r="E2" s="308"/>
      <c r="G2" s="105"/>
      <c r="H2" s="105"/>
      <c r="I2" s="309"/>
      <c r="J2" s="310"/>
      <c r="K2" s="315"/>
      <c r="L2" s="311"/>
      <c r="M2" s="308"/>
      <c r="N2" s="308"/>
      <c r="S2" s="307"/>
      <c r="W2" s="14"/>
      <c r="Z2"/>
      <c r="AA2" s="309"/>
      <c r="AB2" s="310"/>
      <c r="AC2" s="315"/>
      <c r="AD2" s="311"/>
      <c r="AE2" s="308"/>
      <c r="AF2" s="308"/>
      <c r="AK2" s="307"/>
    </row>
    <row r="3" spans="2:39" ht="17.25" customHeight="1">
      <c r="E3" s="42" t="s">
        <v>105</v>
      </c>
      <c r="F3" s="336" t="s">
        <v>103</v>
      </c>
      <c r="G3" s="393" t="s">
        <v>102</v>
      </c>
      <c r="H3" s="42"/>
      <c r="I3" s="27"/>
      <c r="R3" s="20"/>
      <c r="W3" s="14"/>
      <c r="X3" s="333"/>
      <c r="Y3" s="333"/>
      <c r="Z3" s="334"/>
      <c r="AA3" s="335"/>
      <c r="AB3" s="333"/>
      <c r="AJ3" s="20"/>
    </row>
    <row r="4" spans="2:39" ht="18">
      <c r="B4" s="308"/>
      <c r="C4" s="24"/>
      <c r="F4" s="31"/>
      <c r="G4" s="31"/>
      <c r="H4" s="31"/>
      <c r="I4" s="616" t="s">
        <v>119</v>
      </c>
      <c r="J4" s="616"/>
      <c r="K4" s="616"/>
      <c r="L4" s="616"/>
      <c r="M4" s="616"/>
      <c r="N4" s="616"/>
      <c r="O4" s="616"/>
      <c r="P4" s="616"/>
      <c r="Q4" s="616"/>
      <c r="R4" s="616"/>
      <c r="S4" s="616"/>
      <c r="T4" s="616"/>
      <c r="U4" s="339"/>
      <c r="V4" s="308"/>
      <c r="W4" s="31"/>
      <c r="X4" s="24"/>
      <c r="Y4" s="24"/>
      <c r="Z4" s="31"/>
      <c r="AA4" s="615" t="s">
        <v>54</v>
      </c>
      <c r="AB4" s="615"/>
      <c r="AC4" s="615"/>
      <c r="AD4" s="615"/>
      <c r="AE4" s="615"/>
      <c r="AF4" s="615"/>
      <c r="AG4" s="615"/>
      <c r="AH4" s="615"/>
      <c r="AI4" s="615"/>
      <c r="AJ4" s="615"/>
      <c r="AK4" s="615"/>
      <c r="AL4" s="615"/>
      <c r="AM4" s="437"/>
    </row>
    <row r="5" spans="2:39" s="32" customFormat="1" ht="43.5" thickBot="1">
      <c r="B5" s="302" t="s">
        <v>43</v>
      </c>
      <c r="C5" s="33" t="s">
        <v>27</v>
      </c>
      <c r="D5" s="617" t="s">
        <v>55</v>
      </c>
      <c r="E5" s="617"/>
      <c r="F5" s="43" t="s">
        <v>56</v>
      </c>
      <c r="G5" s="44" t="s">
        <v>57</v>
      </c>
      <c r="H5" s="44" t="s">
        <v>42</v>
      </c>
      <c r="I5" s="192">
        <v>1</v>
      </c>
      <c r="J5" s="416">
        <v>2</v>
      </c>
      <c r="K5" s="193">
        <v>3</v>
      </c>
      <c r="L5" s="194">
        <v>4</v>
      </c>
      <c r="M5" s="193">
        <v>5</v>
      </c>
      <c r="N5" s="194">
        <v>6</v>
      </c>
      <c r="O5" s="193">
        <v>7</v>
      </c>
      <c r="P5" s="194">
        <v>8</v>
      </c>
      <c r="Q5" s="194">
        <v>9</v>
      </c>
      <c r="R5" s="194">
        <v>10</v>
      </c>
      <c r="S5" s="194">
        <v>11</v>
      </c>
      <c r="T5" s="194">
        <v>12</v>
      </c>
      <c r="U5" s="340"/>
      <c r="V5" s="33" t="s">
        <v>26</v>
      </c>
      <c r="W5" s="34" t="s">
        <v>43</v>
      </c>
      <c r="X5" s="33" t="s">
        <v>27</v>
      </c>
      <c r="Y5" s="43" t="s">
        <v>56</v>
      </c>
      <c r="Z5" s="44" t="s">
        <v>57</v>
      </c>
      <c r="AA5" s="192">
        <v>1</v>
      </c>
      <c r="AB5" s="329">
        <v>2</v>
      </c>
      <c r="AC5" s="193">
        <v>3</v>
      </c>
      <c r="AD5" s="327">
        <v>4</v>
      </c>
      <c r="AE5" s="193">
        <v>5</v>
      </c>
      <c r="AF5" s="327">
        <v>6</v>
      </c>
      <c r="AG5" s="193">
        <v>7</v>
      </c>
      <c r="AH5" s="327">
        <v>8</v>
      </c>
      <c r="AI5" s="194">
        <v>9</v>
      </c>
      <c r="AJ5" s="327">
        <v>10</v>
      </c>
      <c r="AK5" s="194">
        <v>11</v>
      </c>
      <c r="AL5" s="327">
        <v>12</v>
      </c>
      <c r="AM5" s="194"/>
    </row>
    <row r="6" spans="2:39" ht="15" customHeight="1">
      <c r="B6" s="45">
        <v>1</v>
      </c>
      <c r="C6" s="331" t="str">
        <f t="shared" ref="C6:C37" ca="1" si="0">OFFSET($X$6,MATCH(SMALL($W$6:$W$65,ROW()-ROW(C$6)+1),$W$6:$W$65,0)-1,0)</f>
        <v>Jon Garber</v>
      </c>
      <c r="D6" s="618" t="str">
        <f ca="1">IF(C6="","",OFFSET('Flight Groups'!$D$6,MATCH(SMALL($W$6:$W$65,ROW()-ROW(C$6)+1),$W$6:$W$65,0)-1,))</f>
        <v>Ultima 2</v>
      </c>
      <c r="E6" s="619"/>
      <c r="F6" s="404">
        <f>IF($F$3="YES",MIN(I6:T6),0)</f>
        <v>0</v>
      </c>
      <c r="G6" s="404">
        <f ca="1">SUM(I6:T6)-F6</f>
        <v>4954.0673311732116</v>
      </c>
      <c r="H6" s="404">
        <f t="shared" ref="H6:H37" ca="1" si="1">(G6/MAX($G$6:$G$65)*1000)</f>
        <v>1000</v>
      </c>
      <c r="I6" s="405">
        <f ca="1">IF(X6="","",(INDEX($AA$6:$AA$65,MATCH(C6,X$6:$X$65,0))))</f>
        <v>1000</v>
      </c>
      <c r="J6" s="406">
        <f ca="1">IF(X6="","",(INDEX($AB$6:$AB$65,MATCH(C6,$X$6:X$65,0))))</f>
        <v>1000</v>
      </c>
      <c r="K6" s="406">
        <f ca="1">IF(X6="","",(INDEX($AC$6:$AC$65,MATCH(C6,$X$6:X$65,0))))</f>
        <v>968.58638743455492</v>
      </c>
      <c r="L6" s="406">
        <f ca="1">IF(X6="","",(INDEX($AD$6:$AD$65,MATCH(C6,$X$6:X$65,0))))</f>
        <v>985.48094373865706</v>
      </c>
      <c r="M6" s="406">
        <f ca="1">IF(X6="","",(INDEX($AE$6:$AE$65,MATCH(C6,$X$6:X$65,0))))</f>
        <v>1000</v>
      </c>
      <c r="N6" s="406" t="str">
        <f ca="1">IF(X6="","",(INDEX($AF$6:$AF$65,MATCH(C6,$X$6:X$65,0))))</f>
        <v/>
      </c>
      <c r="O6" s="406" t="str">
        <f ca="1">IF(X6="","",(INDEX($AG$6:$AG$65,MATCH(C6,$X$6:X$65,0))))</f>
        <v/>
      </c>
      <c r="P6" s="406" t="str">
        <f ca="1">IF(X6="","",(INDEX($AH$6:$AH$65,MATCH(C6,$X$6:X$65,0))))</f>
        <v/>
      </c>
      <c r="Q6" s="406" t="str">
        <f ca="1">IF(X6="","",(INDEX($AI$6:$AI$65,MATCH(C6,$X$6:X$65,0))))</f>
        <v/>
      </c>
      <c r="R6" s="406" t="str">
        <f ca="1">IF(X6="","",(INDEX($AJ$6:$AJ$65,MATCH(C6,$X$6:X$65,0))))</f>
        <v/>
      </c>
      <c r="S6" s="406" t="str">
        <f ca="1">IF(X6="","",(INDEX($AK$6:$AK$65,MATCH(C6,$X$6:X$65,0))))</f>
        <v/>
      </c>
      <c r="T6" s="407" t="str">
        <f ca="1">IF(X6="","",(INDEX($AL$6:$AL$65,MATCH(C6,$X$6:X$65,0))))</f>
        <v/>
      </c>
      <c r="U6" s="341" t="str">
        <f t="shared" ref="U6:U37" ca="1" si="2">IF(G6=0,"",IF(COUNTIF(H:H,H6)&gt;1,"TIE",""))</f>
        <v/>
      </c>
      <c r="V6" s="346">
        <v>1</v>
      </c>
      <c r="W6" s="351">
        <f ca="1">+RANK(Z6,$Z$6:$Z$65)+COUNTIF($Z$6:Z6,Z6)-1</f>
        <v>1</v>
      </c>
      <c r="X6" s="347" t="str">
        <f>IF(ISBLANK('Flight Groups'!C6),"",'Flight Groups'!C6)</f>
        <v>Jon Garber</v>
      </c>
      <c r="Y6" s="354">
        <f>IF($F$3="YES",MIN(AA6:AL6),0)</f>
        <v>0</v>
      </c>
      <c r="Z6" s="354">
        <f ca="1">IF(ISBLANK(X6),0,(SUM(AA6:AL6)-Y6))</f>
        <v>4954.0673311732116</v>
      </c>
      <c r="AA6" s="359">
        <f ca="1">IF(X6="","",IF('Round 1'!$W$2="YES",(INDEX('Round 1'!$X$5:$X$64,MATCH(X6,'Round 1'!$W$5:$W$64,0))),""))</f>
        <v>1000</v>
      </c>
      <c r="AB6" s="348">
        <f ca="1">IF(X6="","",IF('Round 2'!$W$2="YES",(INDEX('Round 2'!$X$5:$X$64,MATCH(X6,'Round 2'!$W$5:$W$64,0))),""))</f>
        <v>1000</v>
      </c>
      <c r="AC6" s="349">
        <f ca="1">IF(X6="","",IF('Round 3'!$W$2="YES",(INDEX('Round 3'!$X$5:$X$64,MATCH(X6,'Round 3'!$W$5:$W$64,0))),""))</f>
        <v>968.58638743455492</v>
      </c>
      <c r="AD6" s="348">
        <f ca="1">IF(X6="","",IF('Round 4'!$W$2="YES",(INDEX('Round 4'!$X$5:$X$64,MATCH(X6,'Round 4'!$W$5:$W$64,0))),""))</f>
        <v>985.48094373865706</v>
      </c>
      <c r="AE6" s="349">
        <f ca="1">IF(X6="","",IF('Round 5'!$W$2="YES",(INDEX('Round 5'!$X$5:$X$64,MATCH(X6,'Round 5'!$W$5:$W$64,0))),""))</f>
        <v>1000</v>
      </c>
      <c r="AF6" s="348" t="str">
        <f>IF(X6="","",IF('Round 6'!$W$2="YES",(INDEX('Round 6'!$X$5:$X$64,MATCH(X6,'Round 6'!$W$5:$W$64,0))),""))</f>
        <v/>
      </c>
      <c r="AG6" s="349" t="str">
        <f>IF(X6="","",IF('Round 7'!$W$2="YES",(INDEX('Round 7'!$X$5:$X$64,MATCH(X6,'Round 7'!$W$5:$W$64,0))),""))</f>
        <v/>
      </c>
      <c r="AH6" s="348" t="str">
        <f>IF(X6="","",IF('Round 8'!$W$2="YES",(INDEX('Round 8'!$X$5:$X$64,MATCH(X6,'Round 8'!$W$5:$W$64,0))),""))</f>
        <v/>
      </c>
      <c r="AI6" s="349" t="str">
        <f>IF(X6="","",IF('Round 9'!$W$2="YES",(INDEX('Round 9'!$X$5:$X$64,MATCH(X6,'Round 9'!$W$5:$W$64,0))),""))</f>
        <v/>
      </c>
      <c r="AJ6" s="348" t="str">
        <f>IF(X6="","",IF('Round 10'!$W$2="YES",(INDEX('Round 10'!$X$5:$X$64,MATCH(X6,'Round 10'!$W$5:$W$64,0))),""))</f>
        <v/>
      </c>
      <c r="AK6" s="349" t="str">
        <f>IF(X6="","",IF('Round 11'!$W$2="YES",(INDEX('Round 11'!$X$5:$X$64,MATCH(X6,'Round 11'!$W$5:$W$64,0))),""))</f>
        <v/>
      </c>
      <c r="AL6" s="350" t="str">
        <f>IF(X6="","",IF('Round 12'!$W$2="YES",(INDEX('Round 12'!$X$5:$X$64,MATCH(X6,'Round 12'!$W$5:$W$64,0))),""))</f>
        <v/>
      </c>
      <c r="AM6" s="438"/>
    </row>
    <row r="7" spans="2:39">
      <c r="B7" s="46">
        <v>2</v>
      </c>
      <c r="C7" s="332" t="str">
        <f t="shared" ca="1" si="0"/>
        <v>Curtis Suter</v>
      </c>
      <c r="D7" s="611" t="str">
        <f ca="1">IF(C7="","",OFFSET('Flight Groups'!$D$6,MATCH(SMALL($W$6:$W$65,ROW()-ROW(C$6)+1),$W$6:$W$65,0)-1,))</f>
        <v>Dark Side of Merle</v>
      </c>
      <c r="E7" s="612"/>
      <c r="F7" s="408">
        <f t="shared" ref="F7:F65" si="3">IF($F$3="YES",MIN(I7:T7),0)</f>
        <v>0</v>
      </c>
      <c r="G7" s="408">
        <f t="shared" ref="G7:G65" ca="1" si="4">SUM(I7:T7)-F7</f>
        <v>4903.1963470319633</v>
      </c>
      <c r="H7" s="408">
        <f t="shared" ca="1" si="1"/>
        <v>989.73147098321715</v>
      </c>
      <c r="I7" s="409">
        <f ca="1">IF(X7="","",(INDEX($AA$6:$AA$65,MATCH(C7,X$6:$X$65,0))))</f>
        <v>1000</v>
      </c>
      <c r="J7" s="410">
        <f ca="1">IF(X7="","",(INDEX($AB$6:$AB$65,MATCH(C7,$X$6:X$65,0))))</f>
        <v>1000</v>
      </c>
      <c r="K7" s="410">
        <f ca="1">IF(X7="","",(INDEX($AC$6:$AC$65,MATCH(C7,$X$6:X$65,0))))</f>
        <v>1000</v>
      </c>
      <c r="L7" s="410">
        <f ca="1">IF(X7="","",(INDEX($AD$6:$AD$65,MATCH(C7,$X$6:X$65,0))))</f>
        <v>903.19634703196346</v>
      </c>
      <c r="M7" s="410">
        <f ca="1">IF(X7="","",(INDEX($AE$6:$AE$65,MATCH(C7,$X$6:X$65,0))))</f>
        <v>1000</v>
      </c>
      <c r="N7" s="410" t="str">
        <f ca="1">IF(X7="","",(INDEX($AF$6:$AF$65,MATCH(C7,$X$6:X$65,0))))</f>
        <v/>
      </c>
      <c r="O7" s="410" t="str">
        <f ca="1">IF(X7="","",(INDEX($AG$6:$AG$65,MATCH(C7,$X$6:X$65,0))))</f>
        <v/>
      </c>
      <c r="P7" s="410" t="str">
        <f ca="1">IF(X7="","",(INDEX($AH$6:$AH$65,MATCH(C7,$X$6:X$65,0))))</f>
        <v/>
      </c>
      <c r="Q7" s="410" t="str">
        <f ca="1">IF(X7="","",(INDEX($AI$6:$AI$65,MATCH(C7,$X$6:X$65,0))))</f>
        <v/>
      </c>
      <c r="R7" s="410" t="str">
        <f ca="1">IF(X7="","",(INDEX($AJ$6:$AJ$65,MATCH(C7,$X$6:X$65,0))))</f>
        <v/>
      </c>
      <c r="S7" s="410" t="str">
        <f ca="1">IF(X7="","",(INDEX($AK$6:$AK$65,MATCH(C7,$X$6:X$65,0))))</f>
        <v/>
      </c>
      <c r="T7" s="411" t="str">
        <f ca="1">IF(X7="","",(INDEX($AL$6:$AL$65,MATCH(C7,$X$6:X$65,0))))</f>
        <v/>
      </c>
      <c r="U7" s="341" t="str">
        <f t="shared" ca="1" si="2"/>
        <v/>
      </c>
      <c r="V7" s="342">
        <v>2</v>
      </c>
      <c r="W7" s="352">
        <f ca="1">+RANK(Z7,$Z$6:$Z$65)+COUNTIF($Z$6:Z7,Z7)-1</f>
        <v>4</v>
      </c>
      <c r="X7" s="15" t="str">
        <f>IF(ISBLANK('Flight Groups'!C7),"",'Flight Groups'!C7)</f>
        <v>Greg Douglas</v>
      </c>
      <c r="Y7" s="355">
        <f t="shared" ref="Y7:Y65" si="5">IF($F$3="YES",MIN(AA7:AL7),0)</f>
        <v>0</v>
      </c>
      <c r="Z7" s="355">
        <f t="shared" ref="Z7:Z65" ca="1" si="6">IF(ISBLANK(X7),0,(SUM(AA7:AL7)-Y7))</f>
        <v>3815.8411720114727</v>
      </c>
      <c r="AA7" s="360">
        <f ca="1">IF(X7="","",IF('Round 1'!$W$2="YES",(INDEX('Round 1'!$X$5:$X$64,MATCH(X7,'Round 1'!$W$5:$W$64,0))),""))</f>
        <v>596.61016949152543</v>
      </c>
      <c r="AB7" s="328">
        <f ca="1">IF(X7="","",IF('Round 2'!$W$2="YES",(INDEX('Round 2'!$X$5:$X$64,MATCH(X7,'Round 2'!$W$5:$W$64,0))),""))</f>
        <v>634.9726775956284</v>
      </c>
      <c r="AC7" s="66">
        <f ca="1">IF(X7="","",IF('Round 3'!$W$2="YES",(INDEX('Round 3'!$X$5:$X$64,MATCH(X7,'Round 3'!$W$5:$W$64,0))),""))</f>
        <v>1000</v>
      </c>
      <c r="AD7" s="328">
        <f ca="1">IF(X7="","",IF('Round 4'!$W$2="YES",(INDEX('Round 4'!$X$5:$X$64,MATCH(X7,'Round 4'!$W$5:$W$64,0))),""))</f>
        <v>1000</v>
      </c>
      <c r="AE7" s="66">
        <f ca="1">IF(X7="","",IF('Round 5'!$W$2="YES",(INDEX('Round 5'!$X$5:$X$64,MATCH(X7,'Round 5'!$W$5:$W$64,0))),""))</f>
        <v>584.2583249243188</v>
      </c>
      <c r="AF7" s="328" t="str">
        <f>IF(X7="","",IF('Round 6'!$W$2="YES",(INDEX('Round 6'!$X$5:$X$64,MATCH(X7,'Round 6'!$W$5:$W$64,0))),""))</f>
        <v/>
      </c>
      <c r="AG7" s="66" t="str">
        <f>IF(X7="","",IF('Round 7'!$W$2="YES",(INDEX('Round 7'!$X$5:$X$64,MATCH(X7,'Round 7'!$W$5:$W$64,0))),""))</f>
        <v/>
      </c>
      <c r="AH7" s="328" t="str">
        <f>IF(X7="","",IF('Round 8'!$W$2="YES",(INDEX('Round 8'!$X$5:$X$64,MATCH(X7,'Round 8'!$W$5:$W$64,0))),""))</f>
        <v/>
      </c>
      <c r="AI7" s="66" t="str">
        <f>IF(X7="","",IF('Round 9'!$W$2="YES",(INDEX('Round 9'!$X$5:$X$64,MATCH(X7,'Round 9'!$W$5:$W$64,0))),""))</f>
        <v/>
      </c>
      <c r="AJ7" s="328" t="str">
        <f>IF(X7="","",IF('Round 10'!$W$2="YES",(INDEX('Round 10'!$X$5:$X$64,MATCH(X7,'Round 10'!$W$5:$W$64,0))),""))</f>
        <v/>
      </c>
      <c r="AK7" s="66" t="str">
        <f>IF(X7="","",IF('Round 11'!$W$2="YES",(INDEX('Round 11'!$X$5:$X$64,MATCH(X7,'Round 11'!$W$5:$W$64,0))),""))</f>
        <v/>
      </c>
      <c r="AL7" s="343" t="str">
        <f>IF(X7="","",IF('Round 12'!$W$2="YES",(INDEX('Round 12'!$X$5:$X$64,MATCH(X7,'Round 12'!$W$5:$W$64,0))),""))</f>
        <v/>
      </c>
      <c r="AM7" s="438"/>
    </row>
    <row r="8" spans="2:39">
      <c r="B8" s="46">
        <v>3</v>
      </c>
      <c r="C8" s="332" t="str">
        <f t="shared" ca="1" si="0"/>
        <v>Carl Thuesen</v>
      </c>
      <c r="D8" s="611" t="str">
        <f ca="1">IF(C8="","",OFFSET('Flight Groups'!$D$6,MATCH(SMALL($W$6:$W$65,ROW()-ROW(C$6)+1),$W$6:$W$65,0)-1,))</f>
        <v>Ultima 2</v>
      </c>
      <c r="E8" s="612"/>
      <c r="F8" s="408">
        <f t="shared" si="3"/>
        <v>0</v>
      </c>
      <c r="G8" s="408">
        <f t="shared" ca="1" si="4"/>
        <v>3837.8916449086164</v>
      </c>
      <c r="H8" s="408">
        <f t="shared" ca="1" si="1"/>
        <v>774.69509159855022</v>
      </c>
      <c r="I8" s="409">
        <f ca="1">IF(X8="","",(INDEX($AA$6:$AA$65,MATCH(C8,X$6:$X$65,0))))</f>
        <v>950.39164490861617</v>
      </c>
      <c r="J8" s="410">
        <f ca="1">IF(X8="","",(INDEX($AB$6:$AB$65,MATCH(C8,$X$6:X$65,0))))</f>
        <v>1000</v>
      </c>
      <c r="K8" s="410">
        <f ca="1">IF(X8="","",(INDEX($AC$6:$AC$65,MATCH(C8,$X$6:X$65,0))))</f>
        <v>887.5</v>
      </c>
      <c r="L8" s="410">
        <f ca="1">IF(X8="","",(INDEX($AD$6:$AD$65,MATCH(C8,$X$6:X$65,0))))</f>
        <v>1000</v>
      </c>
      <c r="M8" s="410">
        <f ca="1">IF(X8="","",(INDEX($AE$6:$AE$65,MATCH(C8,$X$6:X$65,0))))</f>
        <v>0</v>
      </c>
      <c r="N8" s="410" t="str">
        <f ca="1">IF(X8="","",(INDEX($AF$6:$AF$65,MATCH(C8,$X$6:X$65,0))))</f>
        <v/>
      </c>
      <c r="O8" s="410" t="str">
        <f ca="1">IF(X8="","",(INDEX($AG$6:$AG$65,MATCH(C8,$X$6:X$65,0))))</f>
        <v/>
      </c>
      <c r="P8" s="410" t="str">
        <f ca="1">IF(X8="","",(INDEX($AH$6:$AH$65,MATCH(C8,$X$6:X$65,0))))</f>
        <v/>
      </c>
      <c r="Q8" s="410" t="str">
        <f ca="1">IF(X8="","",(INDEX($AI$6:$AI$65,MATCH(C8,$X$6:X$65,0))))</f>
        <v/>
      </c>
      <c r="R8" s="410" t="str">
        <f ca="1">IF(X8="","",(INDEX($AJ$6:$AJ$65,MATCH(C8,$X$6:X$65,0))))</f>
        <v/>
      </c>
      <c r="S8" s="410" t="str">
        <f ca="1">IF(X8="","",(INDEX($AK$6:$AK$65,MATCH(C8,$X$6:X$65,0))))</f>
        <v/>
      </c>
      <c r="T8" s="411" t="str">
        <f ca="1">IF(X8="","",(INDEX($AL$6:$AL$65,MATCH(C8,$X$6:X$65,0))))</f>
        <v/>
      </c>
      <c r="U8" s="341" t="str">
        <f t="shared" ca="1" si="2"/>
        <v/>
      </c>
      <c r="V8" s="342">
        <v>3</v>
      </c>
      <c r="W8" s="352">
        <f ca="1">+RANK(Z8,$Z$6:$Z$65)+COUNTIF($Z$6:Z8,Z8)-1</f>
        <v>3</v>
      </c>
      <c r="X8" s="15" t="str">
        <f>IF(ISBLANK('Flight Groups'!C8),"",'Flight Groups'!C8)</f>
        <v>Carl Thuesen</v>
      </c>
      <c r="Y8" s="355">
        <f t="shared" si="5"/>
        <v>0</v>
      </c>
      <c r="Z8" s="355">
        <f t="shared" ca="1" si="6"/>
        <v>3837.8916449086164</v>
      </c>
      <c r="AA8" s="360">
        <f ca="1">IF(X8="","",IF('Round 1'!$W$2="YES",(INDEX('Round 1'!$X$5:$X$64,MATCH(X8,'Round 1'!$W$5:$W$64,0))),""))</f>
        <v>950.39164490861617</v>
      </c>
      <c r="AB8" s="328">
        <f ca="1">IF(X8="","",IF('Round 2'!$W$2="YES",(INDEX('Round 2'!$X$5:$X$64,MATCH(X8,'Round 2'!$W$5:$W$64,0))),""))</f>
        <v>1000</v>
      </c>
      <c r="AC8" s="66">
        <f ca="1">IF(X8="","",IF('Round 3'!$W$2="YES",(INDEX('Round 3'!$X$5:$X$64,MATCH(X8,'Round 3'!$W$5:$W$64,0))),""))</f>
        <v>887.5</v>
      </c>
      <c r="AD8" s="328">
        <f ca="1">IF(X8="","",IF('Round 4'!$W$2="YES",(INDEX('Round 4'!$X$5:$X$64,MATCH(X8,'Round 4'!$W$5:$W$64,0))),""))</f>
        <v>1000</v>
      </c>
      <c r="AE8" s="66">
        <f ca="1">IF(X8="","",IF('Round 5'!$W$2="YES",(INDEX('Round 5'!$X$5:$X$64,MATCH(X8,'Round 5'!$W$5:$W$64,0))),""))</f>
        <v>0</v>
      </c>
      <c r="AF8" s="328" t="str">
        <f>IF(X8="","",IF('Round 6'!$W$2="YES",(INDEX('Round 6'!$X$5:$X$64,MATCH(X8,'Round 6'!$W$5:$W$64,0))),""))</f>
        <v/>
      </c>
      <c r="AG8" s="66" t="str">
        <f>IF(X8="","",IF('Round 7'!$W$2="YES",(INDEX('Round 7'!$X$5:$X$64,MATCH(X8,'Round 7'!$W$5:$W$64,0))),""))</f>
        <v/>
      </c>
      <c r="AH8" s="328" t="str">
        <f>IF(X8="","",IF('Round 8'!$W$2="YES",(INDEX('Round 8'!$X$5:$X$64,MATCH(X8,'Round 8'!$W$5:$W$64,0))),""))</f>
        <v/>
      </c>
      <c r="AI8" s="66" t="str">
        <f>IF(X8="","",IF('Round 9'!$W$2="YES",(INDEX('Round 9'!$X$5:$X$64,MATCH(X8,'Round 9'!$W$5:$W$64,0))),""))</f>
        <v/>
      </c>
      <c r="AJ8" s="328" t="str">
        <f>IF(X8="","",IF('Round 10'!$W$2="YES",(INDEX('Round 10'!$X$5:$X$64,MATCH(X8,'Round 10'!$W$5:$W$64,0))),""))</f>
        <v/>
      </c>
      <c r="AK8" s="66" t="str">
        <f>IF(X8="","",IF('Round 11'!$W$2="YES",(INDEX('Round 11'!$X$5:$X$64,MATCH(X8,'Round 11'!$W$5:$W$64,0))),""))</f>
        <v/>
      </c>
      <c r="AL8" s="343" t="str">
        <f>IF(X8="","",IF('Round 12'!$W$2="YES",(INDEX('Round 12'!$X$5:$X$64,MATCH(X8,'Round 12'!$W$5:$W$64,0))),""))</f>
        <v/>
      </c>
      <c r="AM8" s="438"/>
    </row>
    <row r="9" spans="2:39">
      <c r="B9" s="46">
        <v>4</v>
      </c>
      <c r="C9" s="332" t="str">
        <f t="shared" ca="1" si="0"/>
        <v>Greg Douglas</v>
      </c>
      <c r="D9" s="611" t="str">
        <f ca="1">IF(C9="","",OFFSET('Flight Groups'!$D$6,MATCH(SMALL($W$6:$W$65,ROW()-ROW(C$6)+1),$W$6:$W$65,0)-1,))</f>
        <v>Explorer BF</v>
      </c>
      <c r="E9" s="612"/>
      <c r="F9" s="408">
        <f t="shared" si="3"/>
        <v>0</v>
      </c>
      <c r="G9" s="408">
        <f t="shared" ca="1" si="4"/>
        <v>3815.8411720114727</v>
      </c>
      <c r="H9" s="408">
        <f t="shared" ca="1" si="1"/>
        <v>770.24410790715137</v>
      </c>
      <c r="I9" s="409">
        <f ca="1">IF(X9="","",(INDEX($AA$6:$AA$65,MATCH(C9,X$6:$X$65,0))))</f>
        <v>596.61016949152543</v>
      </c>
      <c r="J9" s="410">
        <f ca="1">IF(X9="","",(INDEX($AB$6:$AB$65,MATCH(C9,$X$6:X$65,0))))</f>
        <v>634.9726775956284</v>
      </c>
      <c r="K9" s="410">
        <f ca="1">IF(X9="","",(INDEX($AC$6:$AC$65,MATCH(C9,$X$6:X$65,0))))</f>
        <v>1000</v>
      </c>
      <c r="L9" s="410">
        <f ca="1">IF(X9="","",(INDEX($AD$6:$AD$65,MATCH(C9,$X$6:X$65,0))))</f>
        <v>1000</v>
      </c>
      <c r="M9" s="410">
        <f ca="1">IF(X9="","",(INDEX($AE$6:$AE$65,MATCH(C9,$X$6:X$65,0))))</f>
        <v>584.2583249243188</v>
      </c>
      <c r="N9" s="410" t="str">
        <f ca="1">IF(X9="","",(INDEX($AF$6:$AF$65,MATCH(C9,$X$6:X$65,0))))</f>
        <v/>
      </c>
      <c r="O9" s="410" t="str">
        <f ca="1">IF(X9="","",(INDEX($AG$6:$AG$65,MATCH(C9,$X$6:X$65,0))))</f>
        <v/>
      </c>
      <c r="P9" s="410" t="str">
        <f ca="1">IF(X9="","",(INDEX($AH$6:$AH$65,MATCH(C9,$X$6:X$65,0))))</f>
        <v/>
      </c>
      <c r="Q9" s="410" t="str">
        <f ca="1">IF(X9="","",(INDEX($AI$6:$AI$65,MATCH(C9,$X$6:X$65,0))))</f>
        <v/>
      </c>
      <c r="R9" s="410" t="str">
        <f ca="1">IF(X9="","",(INDEX($AJ$6:$AJ$65,MATCH(C9,$X$6:X$65,0))))</f>
        <v/>
      </c>
      <c r="S9" s="410" t="str">
        <f ca="1">IF(X9="","",(INDEX($AK$6:$AK$65,MATCH(C9,$X$6:X$65,0))))</f>
        <v/>
      </c>
      <c r="T9" s="411" t="str">
        <f ca="1">IF(X9="","",(INDEX($AL$6:$AL$65,MATCH(C9,$X$6:X$65,0))))</f>
        <v/>
      </c>
      <c r="U9" s="341" t="str">
        <f t="shared" ca="1" si="2"/>
        <v/>
      </c>
      <c r="V9" s="342">
        <v>4</v>
      </c>
      <c r="W9" s="352">
        <f ca="1">+RANK(Z9,$Z$6:$Z$65)+COUNTIF($Z$6:Z9,Z9)-1</f>
        <v>2</v>
      </c>
      <c r="X9" s="15" t="str">
        <f>IF(ISBLANK('Flight Groups'!C9),"",'Flight Groups'!C9)</f>
        <v>Curtis Suter</v>
      </c>
      <c r="Y9" s="355">
        <f t="shared" si="5"/>
        <v>0</v>
      </c>
      <c r="Z9" s="355">
        <f t="shared" ca="1" si="6"/>
        <v>4903.1963470319633</v>
      </c>
      <c r="AA9" s="360">
        <f ca="1">IF(X9="","",IF('Round 1'!$W$2="YES",(INDEX('Round 1'!$X$5:$X$64,MATCH(X9,'Round 1'!$W$5:$W$64,0))),""))</f>
        <v>1000</v>
      </c>
      <c r="AB9" s="328">
        <f ca="1">IF(X9="","",IF('Round 2'!$W$2="YES",(INDEX('Round 2'!$X$5:$X$64,MATCH(X9,'Round 2'!$W$5:$W$64,0))),""))</f>
        <v>1000</v>
      </c>
      <c r="AC9" s="66">
        <f ca="1">IF(X9="","",IF('Round 3'!$W$2="YES",(INDEX('Round 3'!$X$5:$X$64,MATCH(X9,'Round 3'!$W$5:$W$64,0))),""))</f>
        <v>1000</v>
      </c>
      <c r="AD9" s="328">
        <f ca="1">IF(X9="","",IF('Round 4'!$W$2="YES",(INDEX('Round 4'!$X$5:$X$64,MATCH(X9,'Round 4'!$W$5:$W$64,0))),""))</f>
        <v>903.19634703196346</v>
      </c>
      <c r="AE9" s="66">
        <f ca="1">IF(X9="","",IF('Round 5'!$W$2="YES",(INDEX('Round 5'!$X$5:$X$64,MATCH(X9,'Round 5'!$W$5:$W$64,0))),""))</f>
        <v>1000</v>
      </c>
      <c r="AF9" s="328" t="str">
        <f>IF(X9="","",IF('Round 6'!$W$2="YES",(INDEX('Round 6'!$X$5:$X$64,MATCH(X9,'Round 6'!$W$5:$W$64,0))),""))</f>
        <v/>
      </c>
      <c r="AG9" s="66" t="str">
        <f>IF(X9="","",IF('Round 7'!$W$2="YES",(INDEX('Round 7'!$X$5:$X$64,MATCH(X9,'Round 7'!$W$5:$W$64,0))),""))</f>
        <v/>
      </c>
      <c r="AH9" s="328" t="str">
        <f>IF(X9="","",IF('Round 8'!$W$2="YES",(INDEX('Round 8'!$X$5:$X$64,MATCH(X9,'Round 8'!$W$5:$W$64,0))),""))</f>
        <v/>
      </c>
      <c r="AI9" s="66" t="str">
        <f>IF(X9="","",IF('Round 9'!$W$2="YES",(INDEX('Round 9'!$X$5:$X$64,MATCH(X9,'Round 9'!$W$5:$W$64,0))),""))</f>
        <v/>
      </c>
      <c r="AJ9" s="328" t="str">
        <f>IF(X9="","",IF('Round 10'!$W$2="YES",(INDEX('Round 10'!$X$5:$X$64,MATCH(X9,'Round 10'!$W$5:$W$64,0))),""))</f>
        <v/>
      </c>
      <c r="AK9" s="66" t="str">
        <f>IF(X9="","",IF('Round 11'!$W$2="YES",(INDEX('Round 11'!$X$5:$X$64,MATCH(X9,'Round 11'!$W$5:$W$64,0))),""))</f>
        <v/>
      </c>
      <c r="AL9" s="343" t="str">
        <f>IF(X9="","",IF('Round 12'!$W$2="YES",(INDEX('Round 12'!$X$5:$X$64,MATCH(X9,'Round 12'!$W$5:$W$64,0))),""))</f>
        <v/>
      </c>
      <c r="AM9" s="438"/>
    </row>
    <row r="10" spans="2:39">
      <c r="B10" s="46">
        <v>5</v>
      </c>
      <c r="C10" s="332" t="str">
        <f t="shared" ca="1" si="0"/>
        <v>Hal Aasen</v>
      </c>
      <c r="D10" s="611" t="str">
        <f ca="1">IF(C10="","",OFFSET('Flight Groups'!$D$6,MATCH(SMALL($W$6:$W$65,ROW()-ROW(C$6)+1),$W$6:$W$65,0)-1,))</f>
        <v>Ultima 2</v>
      </c>
      <c r="E10" s="612"/>
      <c r="F10" s="408">
        <f t="shared" si="3"/>
        <v>0</v>
      </c>
      <c r="G10" s="408">
        <f t="shared" ca="1" si="4"/>
        <v>2856.2884800920651</v>
      </c>
      <c r="H10" s="408">
        <f t="shared" ca="1" si="1"/>
        <v>576.55423092839658</v>
      </c>
      <c r="I10" s="409">
        <f ca="1">IF(X10="","",(INDEX($AA$6:$AA$65,MATCH(C10,X$6:$X$65,0))))</f>
        <v>943.42906875543952</v>
      </c>
      <c r="J10" s="410">
        <f ca="1">IF(X10="","",(INDEX($AB$6:$AB$65,MATCH(C10,$X$6:X$65,0))))</f>
        <v>693.14079422382667</v>
      </c>
      <c r="K10" s="410">
        <f ca="1">IF(X10="","",(INDEX($AC$6:$AC$65,MATCH(C10,$X$6:X$65,0))))</f>
        <v>739.96509598603848</v>
      </c>
      <c r="L10" s="410">
        <f ca="1">IF(X10="","",(INDEX($AD$6:$AD$65,MATCH(C10,$X$6:X$65,0))))</f>
        <v>0</v>
      </c>
      <c r="M10" s="410">
        <f ca="1">IF(X10="","",(INDEX($AE$6:$AE$65,MATCH(C10,$X$6:X$65,0))))</f>
        <v>479.75352112676057</v>
      </c>
      <c r="N10" s="410" t="str">
        <f ca="1">IF(X10="","",(INDEX($AF$6:$AF$65,MATCH(C10,$X$6:X$65,0))))</f>
        <v/>
      </c>
      <c r="O10" s="410" t="str">
        <f ca="1">IF(X10="","",(INDEX($AG$6:$AG$65,MATCH(C10,$X$6:X$65,0))))</f>
        <v/>
      </c>
      <c r="P10" s="410" t="str">
        <f ca="1">IF(X10="","",(INDEX($AH$6:$AH$65,MATCH(C10,$X$6:X$65,0))))</f>
        <v/>
      </c>
      <c r="Q10" s="410" t="str">
        <f ca="1">IF(X10="","",(INDEX($AI$6:$AI$65,MATCH(C10,$X$6:X$65,0))))</f>
        <v/>
      </c>
      <c r="R10" s="410" t="str">
        <f ca="1">IF(X10="","",(INDEX($AJ$6:$AJ$65,MATCH(C10,$X$6:X$65,0))))</f>
        <v/>
      </c>
      <c r="S10" s="410" t="str">
        <f ca="1">IF(X10="","",(INDEX($AK$6:$AK$65,MATCH(C10,$X$6:X$65,0))))</f>
        <v/>
      </c>
      <c r="T10" s="411" t="str">
        <f ca="1">IF(X10="","",(INDEX($AL$6:$AL$65,MATCH(C10,$X$6:X$65,0))))</f>
        <v/>
      </c>
      <c r="U10" s="341" t="str">
        <f t="shared" ca="1" si="2"/>
        <v/>
      </c>
      <c r="V10" s="342">
        <v>5</v>
      </c>
      <c r="W10" s="352">
        <f ca="1">+RANK(Z10,$Z$6:$Z$65)+COUNTIF($Z$6:Z10,Z10)-1</f>
        <v>5</v>
      </c>
      <c r="X10" s="15" t="str">
        <f>IF(ISBLANK('Flight Groups'!C10),"",'Flight Groups'!C10)</f>
        <v>Hal Aasen</v>
      </c>
      <c r="Y10" s="355">
        <f t="shared" si="5"/>
        <v>0</v>
      </c>
      <c r="Z10" s="355">
        <f t="shared" ca="1" si="6"/>
        <v>2856.2884800920651</v>
      </c>
      <c r="AA10" s="360">
        <f ca="1">IF(X10="","",IF('Round 1'!$W$2="YES",(INDEX('Round 1'!$X$5:$X$64,MATCH(X10,'Round 1'!$W$5:$W$64,0))),""))</f>
        <v>943.42906875543952</v>
      </c>
      <c r="AB10" s="328">
        <f ca="1">IF(X10="","",IF('Round 2'!$W$2="YES",(INDEX('Round 2'!$X$5:$X$64,MATCH(X10,'Round 2'!$W$5:$W$64,0))),""))</f>
        <v>693.14079422382667</v>
      </c>
      <c r="AC10" s="66">
        <f ca="1">IF(X10="","",IF('Round 3'!$W$2="YES",(INDEX('Round 3'!$X$5:$X$64,MATCH(X10,'Round 3'!$W$5:$W$64,0))),""))</f>
        <v>739.96509598603848</v>
      </c>
      <c r="AD10" s="328">
        <f ca="1">IF(X10="","",IF('Round 4'!$W$2="YES",(INDEX('Round 4'!$X$5:$X$64,MATCH(X10,'Round 4'!$W$5:$W$64,0))),""))</f>
        <v>0</v>
      </c>
      <c r="AE10" s="66">
        <f ca="1">IF(X10="","",IF('Round 5'!$W$2="YES",(INDEX('Round 5'!$X$5:$X$64,MATCH(X10,'Round 5'!$W$5:$W$64,0))),""))</f>
        <v>479.75352112676057</v>
      </c>
      <c r="AF10" s="328" t="str">
        <f>IF(X10="","",IF('Round 6'!$W$2="YES",(INDEX('Round 6'!$X$5:$X$64,MATCH(X10,'Round 6'!$W$5:$W$64,0))),""))</f>
        <v/>
      </c>
      <c r="AG10" s="66" t="str">
        <f>IF(X10="","",IF('Round 7'!$W$2="YES",(INDEX('Round 7'!$X$5:$X$64,MATCH(X10,'Round 7'!$W$5:$W$64,0))),""))</f>
        <v/>
      </c>
      <c r="AH10" s="328" t="str">
        <f>IF(X10="","",IF('Round 8'!$W$2="YES",(INDEX('Round 8'!$X$5:$X$64,MATCH(X10,'Round 8'!$W$5:$W$64,0))),""))</f>
        <v/>
      </c>
      <c r="AI10" s="66" t="str">
        <f>IF(X10="","",IF('Round 9'!$W$2="YES",(INDEX('Round 9'!$X$5:$X$64,MATCH(X10,'Round 9'!$W$5:$W$64,0))),""))</f>
        <v/>
      </c>
      <c r="AJ10" s="328" t="str">
        <f>IF(X10="","",IF('Round 10'!$W$2="YES",(INDEX('Round 10'!$X$5:$X$64,MATCH(X10,'Round 10'!$W$5:$W$64,0))),""))</f>
        <v/>
      </c>
      <c r="AK10" s="66" t="str">
        <f>IF(X10="","",IF('Round 11'!$W$2="YES",(INDEX('Round 11'!$X$5:$X$64,MATCH(X10,'Round 11'!$W$5:$W$64,0))),""))</f>
        <v/>
      </c>
      <c r="AL10" s="343" t="str">
        <f>IF(X10="","",IF('Round 12'!$W$2="YES",(INDEX('Round 12'!$X$5:$X$64,MATCH(X10,'Round 12'!$W$5:$W$64,0))),""))</f>
        <v/>
      </c>
      <c r="AM10" s="438"/>
    </row>
    <row r="11" spans="2:39">
      <c r="B11" s="46">
        <v>6</v>
      </c>
      <c r="C11" s="332" t="str">
        <f t="shared" ca="1" si="0"/>
        <v>Chip Baber</v>
      </c>
      <c r="D11" s="611" t="str">
        <f ca="1">IF(C11="","",OFFSET('Flight Groups'!$D$6,MATCH(SMALL($W$6:$W$65,ROW()-ROW(C$6)+1),$W$6:$W$65,0)-1,))</f>
        <v>Andreas</v>
      </c>
      <c r="E11" s="612"/>
      <c r="F11" s="408">
        <f t="shared" si="3"/>
        <v>0</v>
      </c>
      <c r="G11" s="408">
        <f t="shared" ca="1" si="4"/>
        <v>437.15846994535519</v>
      </c>
      <c r="H11" s="408">
        <f t="shared" ca="1" si="1"/>
        <v>88.242335180742941</v>
      </c>
      <c r="I11" s="409">
        <f ca="1">IF(X11="","",(INDEX($AA$6:$AA$65,MATCH(C11,X$6:$X$65,0))))</f>
        <v>0</v>
      </c>
      <c r="J11" s="410">
        <f ca="1">IF(X11="","",(INDEX($AB$6:$AB$65,MATCH(C11,$X$6:X$65,0))))</f>
        <v>437.15846994535519</v>
      </c>
      <c r="K11" s="410">
        <f ca="1">IF(X11="","",(INDEX($AC$6:$AC$65,MATCH(C11,$X$6:X$65,0))))</f>
        <v>0</v>
      </c>
      <c r="L11" s="410">
        <f ca="1">IF(X11="","",(INDEX($AD$6:$AD$65,MATCH(C11,$X$6:X$65,0))))</f>
        <v>0</v>
      </c>
      <c r="M11" s="410">
        <f ca="1">IF(X11="","",(INDEX($AE$6:$AE$65,MATCH(C11,$X$6:X$65,0))))</f>
        <v>0</v>
      </c>
      <c r="N11" s="410" t="str">
        <f ca="1">IF(X11="","",(INDEX($AF$6:$AF$65,MATCH(C11,$X$6:X$65,0))))</f>
        <v/>
      </c>
      <c r="O11" s="410" t="str">
        <f ca="1">IF(X11="","",(INDEX($AG$6:$AG$65,MATCH(C11,$X$6:X$65,0))))</f>
        <v/>
      </c>
      <c r="P11" s="410" t="str">
        <f ca="1">IF(X11="","",(INDEX($AH$6:$AH$65,MATCH(C11,$X$6:X$65,0))))</f>
        <v/>
      </c>
      <c r="Q11" s="410" t="str">
        <f ca="1">IF(X11="","",(INDEX($AI$6:$AI$65,MATCH(C11,$X$6:X$65,0))))</f>
        <v/>
      </c>
      <c r="R11" s="410" t="str">
        <f ca="1">IF(X11="","",(INDEX($AJ$6:$AJ$65,MATCH(C11,$X$6:X$65,0))))</f>
        <v/>
      </c>
      <c r="S11" s="410" t="str">
        <f ca="1">IF(X11="","",(INDEX($AK$6:$AK$65,MATCH(C11,$X$6:X$65,0))))</f>
        <v/>
      </c>
      <c r="T11" s="411" t="str">
        <f ca="1">IF(X11="","",(INDEX($AL$6:$AL$65,MATCH(C11,$X$6:X$65,0))))</f>
        <v/>
      </c>
      <c r="U11" s="341" t="str">
        <f t="shared" ca="1" si="2"/>
        <v/>
      </c>
      <c r="V11" s="342">
        <v>6</v>
      </c>
      <c r="W11" s="352">
        <f ca="1">+RANK(Z11,$Z$6:$Z$65)+COUNTIF($Z$6:Z11,Z11)-1</f>
        <v>6</v>
      </c>
      <c r="X11" s="15" t="str">
        <f>IF(ISBLANK('Flight Groups'!C11),"",'Flight Groups'!C11)</f>
        <v>Chip Baber</v>
      </c>
      <c r="Y11" s="355">
        <f t="shared" si="5"/>
        <v>0</v>
      </c>
      <c r="Z11" s="355">
        <f t="shared" ca="1" si="6"/>
        <v>437.15846994535519</v>
      </c>
      <c r="AA11" s="360">
        <f ca="1">IF(X11="","",IF('Round 1'!$W$2="YES",(INDEX('Round 1'!$X$5:$X$64,MATCH(X11,'Round 1'!$W$5:$W$64,0))),""))</f>
        <v>0</v>
      </c>
      <c r="AB11" s="328">
        <f ca="1">IF(X11="","",IF('Round 2'!$W$2="YES",(INDEX('Round 2'!$X$5:$X$64,MATCH(X11,'Round 2'!$W$5:$W$64,0))),""))</f>
        <v>437.15846994535519</v>
      </c>
      <c r="AC11" s="66">
        <f ca="1">IF(X11="","",IF('Round 3'!$W$2="YES",(INDEX('Round 3'!$X$5:$X$64,MATCH(X11,'Round 3'!$W$5:$W$64,0))),""))</f>
        <v>0</v>
      </c>
      <c r="AD11" s="328">
        <f ca="1">IF(X11="","",IF('Round 4'!$W$2="YES",(INDEX('Round 4'!$X$5:$X$64,MATCH(X11,'Round 4'!$W$5:$W$64,0))),""))</f>
        <v>0</v>
      </c>
      <c r="AE11" s="66">
        <f ca="1">IF(X11="","",IF('Round 5'!$W$2="YES",(INDEX('Round 5'!$X$5:$X$64,MATCH(X11,'Round 5'!$W$5:$W$64,0))),""))</f>
        <v>0</v>
      </c>
      <c r="AF11" s="328" t="str">
        <f>IF(X11="","",IF('Round 6'!$W$2="YES",(INDEX('Round 6'!$X$5:$X$64,MATCH(X11,'Round 6'!$W$5:$W$64,0))),""))</f>
        <v/>
      </c>
      <c r="AG11" s="66" t="str">
        <f>IF(X11="","",IF('Round 7'!$W$2="YES",(INDEX('Round 7'!$X$5:$X$64,MATCH(X11,'Round 7'!$W$5:$W$64,0))),""))</f>
        <v/>
      </c>
      <c r="AH11" s="328" t="str">
        <f>IF(X11="","",IF('Round 8'!$W$2="YES",(INDEX('Round 8'!$X$5:$X$64,MATCH(X11,'Round 8'!$W$5:$W$64,0))),""))</f>
        <v/>
      </c>
      <c r="AI11" s="66" t="str">
        <f>IF(X11="","",IF('Round 9'!$W$2="YES",(INDEX('Round 9'!$X$5:$X$64,MATCH(X11,'Round 9'!$W$5:$W$64,0))),""))</f>
        <v/>
      </c>
      <c r="AJ11" s="328" t="str">
        <f>IF(X11="","",IF('Round 10'!$W$2="YES",(INDEX('Round 10'!$X$5:$X$64,MATCH(X11,'Round 10'!$W$5:$W$64,0))),""))</f>
        <v/>
      </c>
      <c r="AK11" s="66" t="str">
        <f>IF(X11="","",IF('Round 11'!$W$2="YES",(INDEX('Round 11'!$X$5:$X$64,MATCH(X11,'Round 11'!$W$5:$W$64,0))),""))</f>
        <v/>
      </c>
      <c r="AL11" s="343" t="str">
        <f>IF(X11="","",IF('Round 12'!$W$2="YES",(INDEX('Round 12'!$X$5:$X$64,MATCH(X11,'Round 12'!$W$5:$W$64,0))),""))</f>
        <v/>
      </c>
      <c r="AM11" s="438"/>
    </row>
    <row r="12" spans="2:39">
      <c r="B12" s="46">
        <v>7</v>
      </c>
      <c r="C12" s="332" t="str">
        <f t="shared" ca="1" si="0"/>
        <v/>
      </c>
      <c r="D12" s="611" t="str">
        <f ca="1">IF(C12="","",OFFSET('Flight Groups'!$D$6,MATCH(SMALL($W$6:$W$65,ROW()-ROW(C$6)+1),$W$6:$W$65,0)-1,))</f>
        <v/>
      </c>
      <c r="E12" s="612"/>
      <c r="F12" s="408">
        <f t="shared" si="3"/>
        <v>0</v>
      </c>
      <c r="G12" s="408">
        <f t="shared" si="4"/>
        <v>0</v>
      </c>
      <c r="H12" s="408">
        <f t="shared" ca="1" si="1"/>
        <v>0</v>
      </c>
      <c r="I12" s="409" t="str">
        <f>IF(X12="","",(INDEX($AA$6:$AA$65,MATCH(C12,X$6:$X$65,0))))</f>
        <v/>
      </c>
      <c r="J12" s="410" t="str">
        <f>IF(X12="","",(INDEX($AB$6:$AB$65,MATCH(C12,$X$6:X$65,0))))</f>
        <v/>
      </c>
      <c r="K12" s="410" t="str">
        <f>IF(X12="","",(INDEX($AC$6:$AC$65,MATCH(C12,$X$6:X$65,0))))</f>
        <v/>
      </c>
      <c r="L12" s="410" t="str">
        <f>IF(X12="","",(INDEX($AD$6:$AD$65,MATCH(C12,$X$6:X$65,0))))</f>
        <v/>
      </c>
      <c r="M12" s="410" t="str">
        <f>IF(X12="","",(INDEX($AE$6:$AE$65,MATCH(C12,$X$6:X$65,0))))</f>
        <v/>
      </c>
      <c r="N12" s="410" t="str">
        <f>IF(X12="","",(INDEX($AF$6:$AF$65,MATCH(C12,$X$6:X$65,0))))</f>
        <v/>
      </c>
      <c r="O12" s="410" t="str">
        <f>IF(X12="","",(INDEX($AG$6:$AG$65,MATCH(C12,$X$6:X$65,0))))</f>
        <v/>
      </c>
      <c r="P12" s="410" t="str">
        <f>IF(X12="","",(INDEX($AH$6:$AH$65,MATCH(C12,$X$6:X$65,0))))</f>
        <v/>
      </c>
      <c r="Q12" s="410" t="str">
        <f>IF(X12="","",(INDEX($AI$6:$AI$65,MATCH(C12,$X$6:X$65,0))))</f>
        <v/>
      </c>
      <c r="R12" s="410" t="str">
        <f>IF(X12="","",(INDEX($AJ$6:$AJ$65,MATCH(C12,$X$6:X$65,0))))</f>
        <v/>
      </c>
      <c r="S12" s="410" t="str">
        <f>IF(X12="","",(INDEX($AK$6:$AK$65,MATCH(C12,$X$6:X$65,0))))</f>
        <v/>
      </c>
      <c r="T12" s="411" t="str">
        <f>IF(X12="","",(INDEX($AL$6:$AL$65,MATCH(C12,$X$6:X$65,0))))</f>
        <v/>
      </c>
      <c r="U12" s="341" t="str">
        <f t="shared" si="2"/>
        <v/>
      </c>
      <c r="V12" s="342">
        <v>7</v>
      </c>
      <c r="W12" s="352">
        <f ca="1">+RANK(Z12,$Z$6:$Z$65)+COUNTIF($Z$6:Z12,Z12)-1</f>
        <v>7</v>
      </c>
      <c r="X12" s="15" t="str">
        <f>IF(ISBLANK('Flight Groups'!C12),"",'Flight Groups'!C12)</f>
        <v/>
      </c>
      <c r="Y12" s="355">
        <f t="shared" si="5"/>
        <v>0</v>
      </c>
      <c r="Z12" s="355">
        <f t="shared" si="6"/>
        <v>0</v>
      </c>
      <c r="AA12" s="360" t="str">
        <f>IF(X12="","",IF('Round 1'!$W$2="YES",(INDEX('Round 1'!$X$5:$X$64,MATCH(X12,'Round 1'!$W$5:$W$64,0))),""))</f>
        <v/>
      </c>
      <c r="AB12" s="328" t="str">
        <f>IF(X12="","",IF('Round 2'!$W$2="YES",(INDEX('Round 2'!$X$5:$X$64,MATCH(X12,'Round 2'!$W$5:$W$64,0))),""))</f>
        <v/>
      </c>
      <c r="AC12" s="66" t="str">
        <f>IF(X12="","",IF('Round 3'!$W$2="YES",(INDEX('Round 3'!$X$5:$X$64,MATCH(X12,'Round 3'!$W$5:$W$64,0))),""))</f>
        <v/>
      </c>
      <c r="AD12" s="328" t="str">
        <f>IF(X12="","",IF('Round 4'!$W$2="YES",(INDEX('Round 4'!$X$5:$X$64,MATCH(X12,'Round 4'!$W$5:$W$64,0))),""))</f>
        <v/>
      </c>
      <c r="AE12" s="66" t="str">
        <f>IF(X12="","",IF('Round 5'!$W$2="YES",(INDEX('Round 5'!$X$5:$X$64,MATCH(X12,'Round 5'!$W$5:$W$64,0))),""))</f>
        <v/>
      </c>
      <c r="AF12" s="328" t="str">
        <f>IF(X12="","",IF('Round 6'!$W$2="YES",(INDEX('Round 6'!$X$5:$X$64,MATCH(X12,'Round 6'!$W$5:$W$64,0))),""))</f>
        <v/>
      </c>
      <c r="AG12" s="66" t="str">
        <f>IF(X12="","",IF('Round 7'!$W$2="YES",(INDEX('Round 7'!$X$5:$X$64,MATCH(X12,'Round 7'!$W$5:$W$64,0))),""))</f>
        <v/>
      </c>
      <c r="AH12" s="328" t="str">
        <f>IF(X12="","",IF('Round 8'!$W$2="YES",(INDEX('Round 8'!$X$5:$X$64,MATCH(X12,'Round 8'!$W$5:$W$64,0))),""))</f>
        <v/>
      </c>
      <c r="AI12" s="66" t="str">
        <f>IF(X12="","",IF('Round 9'!$W$2="YES",(INDEX('Round 9'!$X$5:$X$64,MATCH(X12,'Round 9'!$W$5:$W$64,0))),""))</f>
        <v/>
      </c>
      <c r="AJ12" s="328" t="str">
        <f>IF(X12="","",IF('Round 10'!$W$2="YES",(INDEX('Round 10'!$X$5:$X$64,MATCH(X12,'Round 10'!$W$5:$W$64,0))),""))</f>
        <v/>
      </c>
      <c r="AK12" s="66" t="str">
        <f>IF(X12="","",IF('Round 11'!$W$2="YES",(INDEX('Round 11'!$X$5:$X$64,MATCH(X12,'Round 11'!$W$5:$W$64,0))),""))</f>
        <v/>
      </c>
      <c r="AL12" s="343" t="str">
        <f>IF(X12="","",IF('Round 12'!$W$2="YES",(INDEX('Round 12'!$X$5:$X$64,MATCH(X12,'Round 12'!$W$5:$W$64,0))),""))</f>
        <v/>
      </c>
      <c r="AM12" s="438"/>
    </row>
    <row r="13" spans="2:39">
      <c r="B13" s="46">
        <v>8</v>
      </c>
      <c r="C13" s="332" t="str">
        <f t="shared" ca="1" si="0"/>
        <v/>
      </c>
      <c r="D13" s="611" t="str">
        <f ca="1">IF(C13="","",OFFSET('Flight Groups'!$D$6,MATCH(SMALL($W$6:$W$65,ROW()-ROW(C$6)+1),$W$6:$W$65,0)-1,))</f>
        <v/>
      </c>
      <c r="E13" s="612"/>
      <c r="F13" s="408">
        <f t="shared" si="3"/>
        <v>0</v>
      </c>
      <c r="G13" s="408">
        <f t="shared" si="4"/>
        <v>0</v>
      </c>
      <c r="H13" s="408">
        <f t="shared" ca="1" si="1"/>
        <v>0</v>
      </c>
      <c r="I13" s="409" t="str">
        <f>IF(X13="","",(INDEX($AA$6:$AA$65,MATCH(C13,X$6:$X$65,0))))</f>
        <v/>
      </c>
      <c r="J13" s="410" t="str">
        <f>IF(X13="","",(INDEX($AB$6:$AB$65,MATCH(C13,$X$6:X$65,0))))</f>
        <v/>
      </c>
      <c r="K13" s="410" t="str">
        <f>IF(X13="","",(INDEX($AC$6:$AC$65,MATCH(C13,$X$6:X$65,0))))</f>
        <v/>
      </c>
      <c r="L13" s="410" t="str">
        <f>IF(X13="","",(INDEX($AD$6:$AD$65,MATCH(C13,$X$6:X$65,0))))</f>
        <v/>
      </c>
      <c r="M13" s="410" t="str">
        <f>IF(X13="","",(INDEX($AE$6:$AE$65,MATCH(C13,$X$6:X$65,0))))</f>
        <v/>
      </c>
      <c r="N13" s="410" t="str">
        <f>IF(X13="","",(INDEX($AF$6:$AF$65,MATCH(C13,$X$6:X$65,0))))</f>
        <v/>
      </c>
      <c r="O13" s="410" t="str">
        <f>IF(X13="","",(INDEX($AG$6:$AG$65,MATCH(C13,$X$6:X$65,0))))</f>
        <v/>
      </c>
      <c r="P13" s="410" t="str">
        <f>IF(X13="","",(INDEX($AH$6:$AH$65,MATCH(C13,$X$6:X$65,0))))</f>
        <v/>
      </c>
      <c r="Q13" s="410" t="str">
        <f>IF(X13="","",(INDEX($AI$6:$AI$65,MATCH(C13,$X$6:X$65,0))))</f>
        <v/>
      </c>
      <c r="R13" s="410" t="str">
        <f>IF(X13="","",(INDEX($AJ$6:$AJ$65,MATCH(C13,$X$6:X$65,0))))</f>
        <v/>
      </c>
      <c r="S13" s="410" t="str">
        <f>IF(X13="","",(INDEX($AK$6:$AK$65,MATCH(C13,$X$6:X$65,0))))</f>
        <v/>
      </c>
      <c r="T13" s="411" t="str">
        <f>IF(X13="","",(INDEX($AL$6:$AL$65,MATCH(C13,$X$6:X$65,0))))</f>
        <v/>
      </c>
      <c r="U13" s="341" t="str">
        <f t="shared" si="2"/>
        <v/>
      </c>
      <c r="V13" s="342">
        <v>8</v>
      </c>
      <c r="W13" s="352">
        <f ca="1">+RANK(Z13,$Z$6:$Z$65)+COUNTIF($Z$6:Z13,Z13)-1</f>
        <v>8</v>
      </c>
      <c r="X13" s="15" t="str">
        <f>IF(ISBLANK('Flight Groups'!C13),"",'Flight Groups'!C13)</f>
        <v/>
      </c>
      <c r="Y13" s="355">
        <f t="shared" si="5"/>
        <v>0</v>
      </c>
      <c r="Z13" s="355">
        <f t="shared" si="6"/>
        <v>0</v>
      </c>
      <c r="AA13" s="360" t="str">
        <f>IF(X13="","",IF('Round 1'!$W$2="YES",(INDEX('Round 1'!$X$5:$X$64,MATCH(X13,'Round 1'!$W$5:$W$64,0))),""))</f>
        <v/>
      </c>
      <c r="AB13" s="328" t="str">
        <f>IF(X13="","",IF('Round 2'!$W$2="YES",(INDEX('Round 2'!$X$5:$X$64,MATCH(X13,'Round 2'!$W$5:$W$64,0))),""))</f>
        <v/>
      </c>
      <c r="AC13" s="66" t="str">
        <f>IF(X13="","",IF('Round 3'!$W$2="YES",(INDEX('Round 3'!$X$5:$X$64,MATCH(X13,'Round 3'!$W$5:$W$64,0))),""))</f>
        <v/>
      </c>
      <c r="AD13" s="328" t="str">
        <f>IF(X13="","",IF('Round 4'!$W$2="YES",(INDEX('Round 4'!$X$5:$X$64,MATCH(X13,'Round 4'!$W$5:$W$64,0))),""))</f>
        <v/>
      </c>
      <c r="AE13" s="66" t="str">
        <f>IF(X13="","",IF('Round 5'!$W$2="YES",(INDEX('Round 5'!$X$5:$X$64,MATCH(X13,'Round 5'!$W$5:$W$64,0))),""))</f>
        <v/>
      </c>
      <c r="AF13" s="328" t="str">
        <f>IF(X13="","",IF('Round 6'!$W$2="YES",(INDEX('Round 6'!$X$5:$X$64,MATCH(X13,'Round 6'!$W$5:$W$64,0))),""))</f>
        <v/>
      </c>
      <c r="AG13" s="66" t="str">
        <f>IF(X13="","",IF('Round 7'!$W$2="YES",(INDEX('Round 7'!$X$5:$X$64,MATCH(X13,'Round 7'!$W$5:$W$64,0))),""))</f>
        <v/>
      </c>
      <c r="AH13" s="328" t="str">
        <f>IF(X13="","",IF('Round 8'!$W$2="YES",(INDEX('Round 8'!$X$5:$X$64,MATCH(X13,'Round 8'!$W$5:$W$64,0))),""))</f>
        <v/>
      </c>
      <c r="AI13" s="66" t="str">
        <f>IF(X13="","",IF('Round 9'!$W$2="YES",(INDEX('Round 9'!$X$5:$X$64,MATCH(X13,'Round 9'!$W$5:$W$64,0))),""))</f>
        <v/>
      </c>
      <c r="AJ13" s="328" t="str">
        <f>IF(X13="","",IF('Round 10'!$W$2="YES",(INDEX('Round 10'!$X$5:$X$64,MATCH(X13,'Round 10'!$W$5:$W$64,0))),""))</f>
        <v/>
      </c>
      <c r="AK13" s="66" t="str">
        <f>IF(X13="","",IF('Round 11'!$W$2="YES",(INDEX('Round 11'!$X$5:$X$64,MATCH(X13,'Round 11'!$W$5:$W$64,0))),""))</f>
        <v/>
      </c>
      <c r="AL13" s="343" t="str">
        <f>IF(X13="","",IF('Round 12'!$W$2="YES",(INDEX('Round 12'!$X$5:$X$64,MATCH(X13,'Round 12'!$W$5:$W$64,0))),""))</f>
        <v/>
      </c>
      <c r="AM13" s="438"/>
    </row>
    <row r="14" spans="2:39">
      <c r="B14" s="46">
        <v>9</v>
      </c>
      <c r="C14" s="332" t="str">
        <f t="shared" ca="1" si="0"/>
        <v/>
      </c>
      <c r="D14" s="611" t="str">
        <f ca="1">IF(C14="","",OFFSET('Flight Groups'!$D$6,MATCH(SMALL($W$6:$W$65,ROW()-ROW(C$6)+1),$W$6:$W$65,0)-1,))</f>
        <v/>
      </c>
      <c r="E14" s="612"/>
      <c r="F14" s="408">
        <f t="shared" si="3"/>
        <v>0</v>
      </c>
      <c r="G14" s="408">
        <f t="shared" si="4"/>
        <v>0</v>
      </c>
      <c r="H14" s="408">
        <f t="shared" ca="1" si="1"/>
        <v>0</v>
      </c>
      <c r="I14" s="409" t="str">
        <f>IF(X14="","",(INDEX($AA$6:$AA$65,MATCH(C14,X$6:$X$65,0))))</f>
        <v/>
      </c>
      <c r="J14" s="410" t="str">
        <f>IF(X14="","",(INDEX($AB$6:$AB$65,MATCH(C14,$X$6:X$65,0))))</f>
        <v/>
      </c>
      <c r="K14" s="410" t="str">
        <f>IF(X14="","",(INDEX($AC$6:$AC$65,MATCH(C14,$X$6:X$65,0))))</f>
        <v/>
      </c>
      <c r="L14" s="410" t="str">
        <f>IF(X14="","",(INDEX($AD$6:$AD$65,MATCH(C14,$X$6:X$65,0))))</f>
        <v/>
      </c>
      <c r="M14" s="410" t="str">
        <f>IF(X14="","",(INDEX($AE$6:$AE$65,MATCH(C14,$X$6:X$65,0))))</f>
        <v/>
      </c>
      <c r="N14" s="410" t="str">
        <f>IF(X14="","",(INDEX($AF$6:$AF$65,MATCH(C14,$X$6:X$65,0))))</f>
        <v/>
      </c>
      <c r="O14" s="410" t="str">
        <f>IF(X14="","",(INDEX($AG$6:$AG$65,MATCH(C14,$X$6:X$65,0))))</f>
        <v/>
      </c>
      <c r="P14" s="410" t="str">
        <f>IF(X14="","",(INDEX($AH$6:$AH$65,MATCH(C14,$X$6:X$65,0))))</f>
        <v/>
      </c>
      <c r="Q14" s="410" t="str">
        <f>IF(X14="","",(INDEX($AI$6:$AI$65,MATCH(C14,$X$6:X$65,0))))</f>
        <v/>
      </c>
      <c r="R14" s="410" t="str">
        <f>IF(X14="","",(INDEX($AJ$6:$AJ$65,MATCH(C14,$X$6:X$65,0))))</f>
        <v/>
      </c>
      <c r="S14" s="410" t="str">
        <f>IF(X14="","",(INDEX($AK$6:$AK$65,MATCH(C14,$X$6:X$65,0))))</f>
        <v/>
      </c>
      <c r="T14" s="411" t="str">
        <f>IF(X14="","",(INDEX($AL$6:$AL$65,MATCH(C14,$X$6:X$65,0))))</f>
        <v/>
      </c>
      <c r="U14" s="341" t="str">
        <f t="shared" si="2"/>
        <v/>
      </c>
      <c r="V14" s="342">
        <v>9</v>
      </c>
      <c r="W14" s="352">
        <f ca="1">+RANK(Z14,$Z$6:$Z$65)+COUNTIF($Z$6:Z14,Z14)-1</f>
        <v>9</v>
      </c>
      <c r="X14" s="15" t="str">
        <f>IF(ISBLANK('Flight Groups'!C14),"",'Flight Groups'!C14)</f>
        <v/>
      </c>
      <c r="Y14" s="355">
        <f t="shared" si="5"/>
        <v>0</v>
      </c>
      <c r="Z14" s="355">
        <f t="shared" si="6"/>
        <v>0</v>
      </c>
      <c r="AA14" s="360" t="str">
        <f>IF(X14="","",IF('Round 1'!$W$2="YES",(INDEX('Round 1'!$X$5:$X$64,MATCH(X14,'Round 1'!$W$5:$W$64,0))),""))</f>
        <v/>
      </c>
      <c r="AB14" s="328" t="str">
        <f>IF(X14="","",IF('Round 2'!$W$2="YES",(INDEX('Round 2'!$X$5:$X$64,MATCH(X14,'Round 2'!$W$5:$W$64,0))),""))</f>
        <v/>
      </c>
      <c r="AC14" s="66" t="str">
        <f>IF(X14="","",IF('Round 3'!$W$2="YES",(INDEX('Round 3'!$X$5:$X$64,MATCH(X14,'Round 3'!$W$5:$W$64,0))),""))</f>
        <v/>
      </c>
      <c r="AD14" s="328" t="str">
        <f>IF(X14="","",IF('Round 4'!$W$2="YES",(INDEX('Round 4'!$X$5:$X$64,MATCH(X14,'Round 4'!$W$5:$W$64,0))),""))</f>
        <v/>
      </c>
      <c r="AE14" s="66" t="str">
        <f>IF(X14="","",IF('Round 5'!$W$2="YES",(INDEX('Round 5'!$X$5:$X$64,MATCH(X14,'Round 5'!$W$5:$W$64,0))),""))</f>
        <v/>
      </c>
      <c r="AF14" s="328" t="str">
        <f>IF(X14="","",IF('Round 6'!$W$2="YES",(INDEX('Round 6'!$X$5:$X$64,MATCH(X14,'Round 6'!$W$5:$W$64,0))),""))</f>
        <v/>
      </c>
      <c r="AG14" s="66" t="str">
        <f>IF(X14="","",IF('Round 7'!$W$2="YES",(INDEX('Round 7'!$X$5:$X$64,MATCH(X14,'Round 7'!$W$5:$W$64,0))),""))</f>
        <v/>
      </c>
      <c r="AH14" s="328" t="str">
        <f>IF(X14="","",IF('Round 8'!$W$2="YES",(INDEX('Round 8'!$X$5:$X$64,MATCH(X14,'Round 8'!$W$5:$W$64,0))),""))</f>
        <v/>
      </c>
      <c r="AI14" s="66" t="str">
        <f>IF(X14="","",IF('Round 9'!$W$2="YES",(INDEX('Round 9'!$X$5:$X$64,MATCH(X14,'Round 9'!$W$5:$W$64,0))),""))</f>
        <v/>
      </c>
      <c r="AJ14" s="328" t="str">
        <f>IF(X14="","",IF('Round 10'!$W$2="YES",(INDEX('Round 10'!$X$5:$X$64,MATCH(X14,'Round 10'!$W$5:$W$64,0))),""))</f>
        <v/>
      </c>
      <c r="AK14" s="66" t="str">
        <f>IF(X14="","",IF('Round 11'!$W$2="YES",(INDEX('Round 11'!$X$5:$X$64,MATCH(X14,'Round 11'!$W$5:$W$64,0))),""))</f>
        <v/>
      </c>
      <c r="AL14" s="343" t="str">
        <f>IF(X14="","",IF('Round 12'!$W$2="YES",(INDEX('Round 12'!$X$5:$X$64,MATCH(X14,'Round 12'!$W$5:$W$64,0))),""))</f>
        <v/>
      </c>
      <c r="AM14" s="438"/>
    </row>
    <row r="15" spans="2:39">
      <c r="B15" s="46">
        <v>10</v>
      </c>
      <c r="C15" s="332" t="str">
        <f t="shared" ca="1" si="0"/>
        <v/>
      </c>
      <c r="D15" s="611" t="str">
        <f ca="1">IF(C15="","",OFFSET('Flight Groups'!$D$6,MATCH(SMALL($W$6:$W$65,ROW()-ROW(C$6)+1),$W$6:$W$65,0)-1,))</f>
        <v/>
      </c>
      <c r="E15" s="612"/>
      <c r="F15" s="408">
        <f t="shared" si="3"/>
        <v>0</v>
      </c>
      <c r="G15" s="408">
        <f t="shared" si="4"/>
        <v>0</v>
      </c>
      <c r="H15" s="408">
        <f t="shared" ca="1" si="1"/>
        <v>0</v>
      </c>
      <c r="I15" s="409" t="str">
        <f>IF(X15="","",(INDEX($AA$6:$AA$65,MATCH(C15,X$6:$X$65,0))))</f>
        <v/>
      </c>
      <c r="J15" s="410" t="str">
        <f>IF(X15="","",(INDEX($AB$6:$AB$65,MATCH(C15,$X$6:X$65,0))))</f>
        <v/>
      </c>
      <c r="K15" s="410" t="str">
        <f>IF(X15="","",(INDEX($AC$6:$AC$65,MATCH(C15,$X$6:X$65,0))))</f>
        <v/>
      </c>
      <c r="L15" s="410" t="str">
        <f>IF(X15="","",(INDEX($AD$6:$AD$65,MATCH(C15,$X$6:X$65,0))))</f>
        <v/>
      </c>
      <c r="M15" s="410" t="str">
        <f>IF(X15="","",(INDEX($AE$6:$AE$65,MATCH(C15,$X$6:X$65,0))))</f>
        <v/>
      </c>
      <c r="N15" s="410" t="str">
        <f>IF(X15="","",(INDEX($AF$6:$AF$65,MATCH(C15,$X$6:X$65,0))))</f>
        <v/>
      </c>
      <c r="O15" s="410" t="str">
        <f>IF(X15="","",(INDEX($AG$6:$AG$65,MATCH(C15,$X$6:X$65,0))))</f>
        <v/>
      </c>
      <c r="P15" s="410" t="str">
        <f>IF(X15="","",(INDEX($AH$6:$AH$65,MATCH(C15,$X$6:X$65,0))))</f>
        <v/>
      </c>
      <c r="Q15" s="410" t="str">
        <f>IF(X15="","",(INDEX($AI$6:$AI$65,MATCH(C15,$X$6:X$65,0))))</f>
        <v/>
      </c>
      <c r="R15" s="410" t="str">
        <f>IF(X15="","",(INDEX($AJ$6:$AJ$65,MATCH(C15,$X$6:X$65,0))))</f>
        <v/>
      </c>
      <c r="S15" s="410" t="str">
        <f>IF(X15="","",(INDEX($AK$6:$AK$65,MATCH(C15,$X$6:X$65,0))))</f>
        <v/>
      </c>
      <c r="T15" s="411" t="str">
        <f>IF(X15="","",(INDEX($AL$6:$AL$65,MATCH(C15,$X$6:X$65,0))))</f>
        <v/>
      </c>
      <c r="U15" s="341" t="str">
        <f t="shared" si="2"/>
        <v/>
      </c>
      <c r="V15" s="342">
        <v>10</v>
      </c>
      <c r="W15" s="352">
        <f ca="1">+RANK(Z15,$Z$6:$Z$65)+COUNTIF($Z$6:Z15,Z15)-1</f>
        <v>10</v>
      </c>
      <c r="X15" s="15" t="str">
        <f>IF(ISBLANK('Flight Groups'!C15),"",'Flight Groups'!C15)</f>
        <v/>
      </c>
      <c r="Y15" s="355">
        <f t="shared" si="5"/>
        <v>0</v>
      </c>
      <c r="Z15" s="355">
        <f t="shared" si="6"/>
        <v>0</v>
      </c>
      <c r="AA15" s="360" t="str">
        <f>IF(X15="","",IF('Round 1'!$W$2="YES",(INDEX('Round 1'!$X$5:$X$64,MATCH(X15,'Round 1'!$W$5:$W$64,0))),""))</f>
        <v/>
      </c>
      <c r="AB15" s="328" t="str">
        <f>IF(X15="","",IF('Round 2'!$W$2="YES",(INDEX('Round 2'!$X$5:$X$64,MATCH(X15,'Round 2'!$W$5:$W$64,0))),""))</f>
        <v/>
      </c>
      <c r="AC15" s="66" t="str">
        <f>IF(X15="","",IF('Round 3'!$W$2="YES",(INDEX('Round 3'!$X$5:$X$64,MATCH(X15,'Round 3'!$W$5:$W$64,0))),""))</f>
        <v/>
      </c>
      <c r="AD15" s="328" t="str">
        <f>IF(X15="","",IF('Round 4'!$W$2="YES",(INDEX('Round 4'!$X$5:$X$64,MATCH(X15,'Round 4'!$W$5:$W$64,0))),""))</f>
        <v/>
      </c>
      <c r="AE15" s="66" t="str">
        <f>IF(X15="","",IF('Round 5'!$W$2="YES",(INDEX('Round 5'!$X$5:$X$64,MATCH(X15,'Round 5'!$W$5:$W$64,0))),""))</f>
        <v/>
      </c>
      <c r="AF15" s="328" t="str">
        <f>IF(X15="","",IF('Round 6'!$W$2="YES",(INDEX('Round 6'!$X$5:$X$64,MATCH(X15,'Round 6'!$W$5:$W$64,0))),""))</f>
        <v/>
      </c>
      <c r="AG15" s="66" t="str">
        <f>IF(X15="","",IF('Round 7'!$W$2="YES",(INDEX('Round 7'!$X$5:$X$64,MATCH(X15,'Round 7'!$W$5:$W$64,0))),""))</f>
        <v/>
      </c>
      <c r="AH15" s="328" t="str">
        <f>IF(X15="","",IF('Round 8'!$W$2="YES",(INDEX('Round 8'!$X$5:$X$64,MATCH(X15,'Round 8'!$W$5:$W$64,0))),""))</f>
        <v/>
      </c>
      <c r="AI15" s="66" t="str">
        <f>IF(X15="","",IF('Round 9'!$W$2="YES",(INDEX('Round 9'!$X$5:$X$64,MATCH(X15,'Round 9'!$W$5:$W$64,0))),""))</f>
        <v/>
      </c>
      <c r="AJ15" s="328" t="str">
        <f>IF(X15="","",IF('Round 10'!$W$2="YES",(INDEX('Round 10'!$X$5:$X$64,MATCH(X15,'Round 10'!$W$5:$W$64,0))),""))</f>
        <v/>
      </c>
      <c r="AK15" s="66" t="str">
        <f>IF(X15="","",IF('Round 11'!$W$2="YES",(INDEX('Round 11'!$X$5:$X$64,MATCH(X15,'Round 11'!$W$5:$W$64,0))),""))</f>
        <v/>
      </c>
      <c r="AL15" s="343" t="str">
        <f>IF(X15="","",IF('Round 12'!$W$2="YES",(INDEX('Round 12'!$X$5:$X$64,MATCH(X15,'Round 12'!$W$5:$W$64,0))),""))</f>
        <v/>
      </c>
      <c r="AM15" s="438"/>
    </row>
    <row r="16" spans="2:39">
      <c r="B16" s="46">
        <v>11</v>
      </c>
      <c r="C16" s="332" t="str">
        <f t="shared" ca="1" si="0"/>
        <v/>
      </c>
      <c r="D16" s="611" t="str">
        <f ca="1">IF(C16="","",OFFSET('Flight Groups'!$D$6,MATCH(SMALL($W$6:$W$65,ROW()-ROW(C$6)+1),$W$6:$W$65,0)-1,))</f>
        <v/>
      </c>
      <c r="E16" s="612"/>
      <c r="F16" s="408">
        <f t="shared" si="3"/>
        <v>0</v>
      </c>
      <c r="G16" s="408">
        <f t="shared" si="4"/>
        <v>0</v>
      </c>
      <c r="H16" s="408">
        <f t="shared" ca="1" si="1"/>
        <v>0</v>
      </c>
      <c r="I16" s="409" t="str">
        <f>IF(X16="","",(INDEX($AA$6:$AA$65,MATCH(C16,X$6:$X$65,0))))</f>
        <v/>
      </c>
      <c r="J16" s="410" t="str">
        <f>IF(X16="","",(INDEX($AB$6:$AB$65,MATCH(C16,$X$6:X$65,0))))</f>
        <v/>
      </c>
      <c r="K16" s="410" t="str">
        <f>IF(X16="","",(INDEX($AC$6:$AC$65,MATCH(C16,$X$6:X$65,0))))</f>
        <v/>
      </c>
      <c r="L16" s="410" t="str">
        <f>IF(X16="","",(INDEX($AD$6:$AD$65,MATCH(C16,$X$6:X$65,0))))</f>
        <v/>
      </c>
      <c r="M16" s="410" t="str">
        <f>IF(X16="","",(INDEX($AE$6:$AE$65,MATCH(C16,$X$6:X$65,0))))</f>
        <v/>
      </c>
      <c r="N16" s="410" t="str">
        <f>IF(X16="","",(INDEX($AF$6:$AF$65,MATCH(C16,$X$6:X$65,0))))</f>
        <v/>
      </c>
      <c r="O16" s="410" t="str">
        <f>IF(X16="","",(INDEX($AG$6:$AG$65,MATCH(C16,$X$6:X$65,0))))</f>
        <v/>
      </c>
      <c r="P16" s="410" t="str">
        <f>IF(X16="","",(INDEX($AH$6:$AH$65,MATCH(C16,$X$6:X$65,0))))</f>
        <v/>
      </c>
      <c r="Q16" s="410" t="str">
        <f>IF(X16="","",(INDEX($AI$6:$AI$65,MATCH(C16,$X$6:X$65,0))))</f>
        <v/>
      </c>
      <c r="R16" s="410" t="str">
        <f>IF(X16="","",(INDEX($AJ$6:$AJ$65,MATCH(C16,$X$6:X$65,0))))</f>
        <v/>
      </c>
      <c r="S16" s="410" t="str">
        <f>IF(X16="","",(INDEX($AK$6:$AK$65,MATCH(C16,$X$6:X$65,0))))</f>
        <v/>
      </c>
      <c r="T16" s="411" t="str">
        <f>IF(X16="","",(INDEX($AL$6:$AL$65,MATCH(C16,$X$6:X$65,0))))</f>
        <v/>
      </c>
      <c r="U16" s="341" t="str">
        <f t="shared" si="2"/>
        <v/>
      </c>
      <c r="V16" s="342">
        <v>11</v>
      </c>
      <c r="W16" s="352">
        <f ca="1">+RANK(Z16,$Z$6:$Z$65)+COUNTIF($Z$6:Z16,Z16)-1</f>
        <v>11</v>
      </c>
      <c r="X16" s="15" t="str">
        <f>IF(ISBLANK('Flight Groups'!C16),"",'Flight Groups'!C16)</f>
        <v/>
      </c>
      <c r="Y16" s="355">
        <f t="shared" si="5"/>
        <v>0</v>
      </c>
      <c r="Z16" s="355">
        <f t="shared" si="6"/>
        <v>0</v>
      </c>
      <c r="AA16" s="360" t="str">
        <f>IF(X16="","",IF('Round 1'!$W$2="YES",(INDEX('Round 1'!$X$5:$X$64,MATCH(X16,'Round 1'!$W$5:$W$64,0))),""))</f>
        <v/>
      </c>
      <c r="AB16" s="328" t="str">
        <f>IF(X16="","",IF('Round 2'!$W$2="YES",(INDEX('Round 2'!$X$5:$X$64,MATCH(X16,'Round 2'!$W$5:$W$64,0))),""))</f>
        <v/>
      </c>
      <c r="AC16" s="66" t="str">
        <f>IF(X16="","",IF('Round 3'!$W$2="YES",(INDEX('Round 3'!$X$5:$X$64,MATCH(X16,'Round 3'!$W$5:$W$64,0))),""))</f>
        <v/>
      </c>
      <c r="AD16" s="328" t="str">
        <f>IF(X16="","",IF('Round 4'!$W$2="YES",(INDEX('Round 4'!$X$5:$X$64,MATCH(X16,'Round 4'!$W$5:$W$64,0))),""))</f>
        <v/>
      </c>
      <c r="AE16" s="66" t="str">
        <f>IF(X16="","",IF('Round 5'!$W$2="YES",(INDEX('Round 5'!$X$5:$X$64,MATCH(X16,'Round 5'!$W$5:$W$64,0))),""))</f>
        <v/>
      </c>
      <c r="AF16" s="328" t="str">
        <f>IF(X16="","",IF('Round 6'!$W$2="YES",(INDEX('Round 6'!$X$5:$X$64,MATCH(X16,'Round 6'!$W$5:$W$64,0))),""))</f>
        <v/>
      </c>
      <c r="AG16" s="66" t="str">
        <f>IF(X16="","",IF('Round 7'!$W$2="YES",(INDEX('Round 7'!$X$5:$X$64,MATCH(X16,'Round 7'!$W$5:$W$64,0))),""))</f>
        <v/>
      </c>
      <c r="AH16" s="328" t="str">
        <f>IF(X16="","",IF('Round 8'!$W$2="YES",(INDEX('Round 8'!$X$5:$X$64,MATCH(X16,'Round 8'!$W$5:$W$64,0))),""))</f>
        <v/>
      </c>
      <c r="AI16" s="66" t="str">
        <f>IF(X16="","",IF('Round 9'!$W$2="YES",(INDEX('Round 9'!$X$5:$X$64,MATCH(X16,'Round 9'!$W$5:$W$64,0))),""))</f>
        <v/>
      </c>
      <c r="AJ16" s="328" t="str">
        <f>IF(X16="","",IF('Round 10'!$W$2="YES",(INDEX('Round 10'!$X$5:$X$64,MATCH(X16,'Round 10'!$W$5:$W$64,0))),""))</f>
        <v/>
      </c>
      <c r="AK16" s="66" t="str">
        <f>IF(X16="","",IF('Round 11'!$W$2="YES",(INDEX('Round 11'!$X$5:$X$64,MATCH(X16,'Round 11'!$W$5:$W$64,0))),""))</f>
        <v/>
      </c>
      <c r="AL16" s="343" t="str">
        <f>IF(X16="","",IF('Round 12'!$W$2="YES",(INDEX('Round 12'!$X$5:$X$64,MATCH(X16,'Round 12'!$W$5:$W$64,0))),""))</f>
        <v/>
      </c>
      <c r="AM16" s="438"/>
    </row>
    <row r="17" spans="2:39">
      <c r="B17" s="46">
        <v>12</v>
      </c>
      <c r="C17" s="332" t="str">
        <f t="shared" ca="1" si="0"/>
        <v/>
      </c>
      <c r="D17" s="611" t="str">
        <f ca="1">IF(C17="","",OFFSET('Flight Groups'!$D$6,MATCH(SMALL($W$6:$W$65,ROW()-ROW(C$6)+1),$W$6:$W$65,0)-1,))</f>
        <v/>
      </c>
      <c r="E17" s="612"/>
      <c r="F17" s="408">
        <f t="shared" si="3"/>
        <v>0</v>
      </c>
      <c r="G17" s="408">
        <f t="shared" si="4"/>
        <v>0</v>
      </c>
      <c r="H17" s="408">
        <f t="shared" ca="1" si="1"/>
        <v>0</v>
      </c>
      <c r="I17" s="409" t="str">
        <f>IF(X17="","",(INDEX($AA$6:$AA$65,MATCH(C17,X$6:$X$65,0))))</f>
        <v/>
      </c>
      <c r="J17" s="410" t="str">
        <f>IF(X17="","",(INDEX($AB$6:$AB$65,MATCH(C17,$X$6:X$65,0))))</f>
        <v/>
      </c>
      <c r="K17" s="410" t="str">
        <f>IF(X17="","",(INDEX($AC$6:$AC$65,MATCH(C17,$X$6:X$65,0))))</f>
        <v/>
      </c>
      <c r="L17" s="410" t="str">
        <f>IF(X17="","",(INDEX($AD$6:$AD$65,MATCH(C17,$X$6:X$65,0))))</f>
        <v/>
      </c>
      <c r="M17" s="410" t="str">
        <f>IF(X17="","",(INDEX($AE$6:$AE$65,MATCH(C17,$X$6:X$65,0))))</f>
        <v/>
      </c>
      <c r="N17" s="410" t="str">
        <f>IF(X17="","",(INDEX($AF$6:$AF$65,MATCH(C17,$X$6:X$65,0))))</f>
        <v/>
      </c>
      <c r="O17" s="410" t="str">
        <f>IF(X17="","",(INDEX($AG$6:$AG$65,MATCH(C17,$X$6:X$65,0))))</f>
        <v/>
      </c>
      <c r="P17" s="410" t="str">
        <f>IF(X17="","",(INDEX($AH$6:$AH$65,MATCH(C17,$X$6:X$65,0))))</f>
        <v/>
      </c>
      <c r="Q17" s="410" t="str">
        <f>IF(X17="","",(INDEX($AI$6:$AI$65,MATCH(C17,$X$6:X$65,0))))</f>
        <v/>
      </c>
      <c r="R17" s="410" t="str">
        <f>IF(X17="","",(INDEX($AJ$6:$AJ$65,MATCH(C17,$X$6:X$65,0))))</f>
        <v/>
      </c>
      <c r="S17" s="410" t="str">
        <f>IF(X17="","",(INDEX($AK$6:$AK$65,MATCH(C17,$X$6:X$65,0))))</f>
        <v/>
      </c>
      <c r="T17" s="411" t="str">
        <f>IF(X17="","",(INDEX($AL$6:$AL$65,MATCH(C17,$X$6:X$65,0))))</f>
        <v/>
      </c>
      <c r="U17" s="341" t="str">
        <f t="shared" si="2"/>
        <v/>
      </c>
      <c r="V17" s="342">
        <v>12</v>
      </c>
      <c r="W17" s="352">
        <f ca="1">+RANK(Z17,$Z$6:$Z$65)+COUNTIF($Z$6:Z17,Z17)-1</f>
        <v>12</v>
      </c>
      <c r="X17" s="15" t="str">
        <f>IF(ISBLANK('Flight Groups'!C17),"",'Flight Groups'!C17)</f>
        <v/>
      </c>
      <c r="Y17" s="355">
        <f t="shared" si="5"/>
        <v>0</v>
      </c>
      <c r="Z17" s="355">
        <f t="shared" si="6"/>
        <v>0</v>
      </c>
      <c r="AA17" s="360" t="str">
        <f>IF(X17="","",IF('Round 1'!$W$2="YES",(INDEX('Round 1'!$X$5:$X$64,MATCH(X17,'Round 1'!$W$5:$W$64,0))),""))</f>
        <v/>
      </c>
      <c r="AB17" s="328" t="str">
        <f>IF(X17="","",IF('Round 2'!$W$2="YES",(INDEX('Round 2'!$X$5:$X$64,MATCH(X17,'Round 2'!$W$5:$W$64,0))),""))</f>
        <v/>
      </c>
      <c r="AC17" s="66" t="str">
        <f>IF(X17="","",IF('Round 3'!$W$2="YES",(INDEX('Round 3'!$X$5:$X$64,MATCH(X17,'Round 3'!$W$5:$W$64,0))),""))</f>
        <v/>
      </c>
      <c r="AD17" s="328" t="str">
        <f>IF(X17="","",IF('Round 4'!$W$2="YES",(INDEX('Round 4'!$X$5:$X$64,MATCH(X17,'Round 4'!$W$5:$W$64,0))),""))</f>
        <v/>
      </c>
      <c r="AE17" s="66" t="str">
        <f>IF(X17="","",IF('Round 5'!$W$2="YES",(INDEX('Round 5'!$X$5:$X$64,MATCH(X17,'Round 5'!$W$5:$W$64,0))),""))</f>
        <v/>
      </c>
      <c r="AF17" s="328" t="str">
        <f>IF(X17="","",IF('Round 6'!$W$2="YES",(INDEX('Round 6'!$X$5:$X$64,MATCH(X17,'Round 6'!$W$5:$W$64,0))),""))</f>
        <v/>
      </c>
      <c r="AG17" s="66" t="str">
        <f>IF(X17="","",IF('Round 7'!$W$2="YES",(INDEX('Round 7'!$X$5:$X$64,MATCH(X17,'Round 7'!$W$5:$W$64,0))),""))</f>
        <v/>
      </c>
      <c r="AH17" s="328" t="str">
        <f>IF(X17="","",IF('Round 8'!$W$2="YES",(INDEX('Round 8'!$X$5:$X$64,MATCH(X17,'Round 8'!$W$5:$W$64,0))),""))</f>
        <v/>
      </c>
      <c r="AI17" s="66" t="str">
        <f>IF(X17="","",IF('Round 9'!$W$2="YES",(INDEX('Round 9'!$X$5:$X$64,MATCH(X17,'Round 9'!$W$5:$W$64,0))),""))</f>
        <v/>
      </c>
      <c r="AJ17" s="328" t="str">
        <f>IF(X17="","",IF('Round 10'!$W$2="YES",(INDEX('Round 10'!$X$5:$X$64,MATCH(X17,'Round 10'!$W$5:$W$64,0))),""))</f>
        <v/>
      </c>
      <c r="AK17" s="66" t="str">
        <f>IF(X17="","",IF('Round 11'!$W$2="YES",(INDEX('Round 11'!$X$5:$X$64,MATCH(X17,'Round 11'!$W$5:$W$64,0))),""))</f>
        <v/>
      </c>
      <c r="AL17" s="343" t="str">
        <f>IF(X17="","",IF('Round 12'!$W$2="YES",(INDEX('Round 12'!$X$5:$X$64,MATCH(X17,'Round 12'!$W$5:$W$64,0))),""))</f>
        <v/>
      </c>
      <c r="AM17" s="438"/>
    </row>
    <row r="18" spans="2:39">
      <c r="B18" s="46">
        <v>13</v>
      </c>
      <c r="C18" s="332" t="str">
        <f t="shared" ca="1" si="0"/>
        <v/>
      </c>
      <c r="D18" s="611" t="str">
        <f ca="1">IF(C18="","",OFFSET('Flight Groups'!$D$6,MATCH(SMALL($W$6:$W$65,ROW()-ROW(C$6)+1),$W$6:$W$65,0)-1,))</f>
        <v/>
      </c>
      <c r="E18" s="612"/>
      <c r="F18" s="408">
        <f t="shared" si="3"/>
        <v>0</v>
      </c>
      <c r="G18" s="408">
        <f t="shared" si="4"/>
        <v>0</v>
      </c>
      <c r="H18" s="408">
        <f t="shared" ca="1" si="1"/>
        <v>0</v>
      </c>
      <c r="I18" s="409" t="str">
        <f>IF(X18="","",(INDEX($AA$6:$AA$65,MATCH(C18,X$6:$X$65,0))))</f>
        <v/>
      </c>
      <c r="J18" s="410" t="str">
        <f>IF(X18="","",(INDEX($AB$6:$AB$65,MATCH(C18,$X$6:X$65,0))))</f>
        <v/>
      </c>
      <c r="K18" s="410" t="str">
        <f>IF(X18="","",(INDEX($AC$6:$AC$65,MATCH(C18,$X$6:X$65,0))))</f>
        <v/>
      </c>
      <c r="L18" s="410" t="str">
        <f>IF(X18="","",(INDEX($AD$6:$AD$65,MATCH(C18,$X$6:X$65,0))))</f>
        <v/>
      </c>
      <c r="M18" s="410" t="str">
        <f>IF(X18="","",(INDEX($AE$6:$AE$65,MATCH(C18,$X$6:X$65,0))))</f>
        <v/>
      </c>
      <c r="N18" s="410" t="str">
        <f>IF(X18="","",(INDEX($AF$6:$AF$65,MATCH(C18,$X$6:X$65,0))))</f>
        <v/>
      </c>
      <c r="O18" s="410" t="str">
        <f>IF(X18="","",(INDEX($AG$6:$AG$65,MATCH(C18,$X$6:X$65,0))))</f>
        <v/>
      </c>
      <c r="P18" s="410" t="str">
        <f>IF(X18="","",(INDEX($AH$6:$AH$65,MATCH(C18,$X$6:X$65,0))))</f>
        <v/>
      </c>
      <c r="Q18" s="410" t="str">
        <f>IF(X18="","",(INDEX($AI$6:$AI$65,MATCH(C18,$X$6:X$65,0))))</f>
        <v/>
      </c>
      <c r="R18" s="410" t="str">
        <f>IF(X18="","",(INDEX($AJ$6:$AJ$65,MATCH(C18,$X$6:X$65,0))))</f>
        <v/>
      </c>
      <c r="S18" s="410" t="str">
        <f>IF(X18="","",(INDEX($AK$6:$AK$65,MATCH(C18,$X$6:X$65,0))))</f>
        <v/>
      </c>
      <c r="T18" s="411" t="str">
        <f>IF(X18="","",(INDEX($AL$6:$AL$65,MATCH(C18,$X$6:X$65,0))))</f>
        <v/>
      </c>
      <c r="U18" s="341" t="str">
        <f t="shared" si="2"/>
        <v/>
      </c>
      <c r="V18" s="342">
        <v>13</v>
      </c>
      <c r="W18" s="352">
        <f ca="1">+RANK(Z18,$Z$6:$Z$65)+COUNTIF($Z$6:Z18,Z18)-1</f>
        <v>13</v>
      </c>
      <c r="X18" s="15" t="str">
        <f>IF(ISBLANK('Flight Groups'!C18),"",'Flight Groups'!C18)</f>
        <v/>
      </c>
      <c r="Y18" s="355">
        <f t="shared" si="5"/>
        <v>0</v>
      </c>
      <c r="Z18" s="355">
        <f t="shared" si="6"/>
        <v>0</v>
      </c>
      <c r="AA18" s="360" t="str">
        <f>IF(X18="","",IF('Round 1'!$W$2="YES",(INDEX('Round 1'!$X$5:$X$64,MATCH(X18,'Round 1'!$W$5:$W$64,0))),""))</f>
        <v/>
      </c>
      <c r="AB18" s="328" t="str">
        <f>IF(X18="","",IF('Round 2'!$W$2="YES",(INDEX('Round 2'!$X$5:$X$64,MATCH(X18,'Round 2'!$W$5:$W$64,0))),""))</f>
        <v/>
      </c>
      <c r="AC18" s="66" t="str">
        <f>IF(X18="","",IF('Round 3'!$W$2="YES",(INDEX('Round 3'!$X$5:$X$64,MATCH(X18,'Round 3'!$W$5:$W$64,0))),""))</f>
        <v/>
      </c>
      <c r="AD18" s="328" t="str">
        <f>IF(X18="","",IF('Round 4'!$W$2="YES",(INDEX('Round 4'!$X$5:$X$64,MATCH(X18,'Round 4'!$W$5:$W$64,0))),""))</f>
        <v/>
      </c>
      <c r="AE18" s="66" t="str">
        <f>IF(X18="","",IF('Round 5'!$W$2="YES",(INDEX('Round 5'!$X$5:$X$64,MATCH(X18,'Round 5'!$W$5:$W$64,0))),""))</f>
        <v/>
      </c>
      <c r="AF18" s="328" t="str">
        <f>IF(X18="","",IF('Round 6'!$W$2="YES",(INDEX('Round 6'!$X$5:$X$64,MATCH(X18,'Round 6'!$W$5:$W$64,0))),""))</f>
        <v/>
      </c>
      <c r="AG18" s="66" t="str">
        <f>IF(X18="","",IF('Round 7'!$W$2="YES",(INDEX('Round 7'!$X$5:$X$64,MATCH(X18,'Round 7'!$W$5:$W$64,0))),""))</f>
        <v/>
      </c>
      <c r="AH18" s="328" t="str">
        <f>IF(X18="","",IF('Round 8'!$W$2="YES",(INDEX('Round 8'!$X$5:$X$64,MATCH(X18,'Round 8'!$W$5:$W$64,0))),""))</f>
        <v/>
      </c>
      <c r="AI18" s="66" t="str">
        <f>IF(X18="","",IF('Round 9'!$W$2="YES",(INDEX('Round 9'!$X$5:$X$64,MATCH(X18,'Round 9'!$W$5:$W$64,0))),""))</f>
        <v/>
      </c>
      <c r="AJ18" s="328" t="str">
        <f>IF(X18="","",IF('Round 10'!$W$2="YES",(INDEX('Round 10'!$X$5:$X$64,MATCH(X18,'Round 10'!$W$5:$W$64,0))),""))</f>
        <v/>
      </c>
      <c r="AK18" s="66" t="str">
        <f>IF(X18="","",IF('Round 11'!$W$2="YES",(INDEX('Round 11'!$X$5:$X$64,MATCH(X18,'Round 11'!$W$5:$W$64,0))),""))</f>
        <v/>
      </c>
      <c r="AL18" s="343" t="str">
        <f>IF(X18="","",IF('Round 12'!$W$2="YES",(INDEX('Round 12'!$X$5:$X$64,MATCH(X18,'Round 12'!$W$5:$W$64,0))),""))</f>
        <v/>
      </c>
      <c r="AM18" s="438"/>
    </row>
    <row r="19" spans="2:39">
      <c r="B19" s="46">
        <v>14</v>
      </c>
      <c r="C19" s="332" t="str">
        <f t="shared" ca="1" si="0"/>
        <v/>
      </c>
      <c r="D19" s="611" t="str">
        <f ca="1">IF(C19="","",OFFSET('Flight Groups'!$D$6,MATCH(SMALL($W$6:$W$65,ROW()-ROW(C$6)+1),$W$6:$W$65,0)-1,))</f>
        <v/>
      </c>
      <c r="E19" s="612"/>
      <c r="F19" s="408">
        <f t="shared" si="3"/>
        <v>0</v>
      </c>
      <c r="G19" s="408">
        <f t="shared" si="4"/>
        <v>0</v>
      </c>
      <c r="H19" s="408">
        <f t="shared" ca="1" si="1"/>
        <v>0</v>
      </c>
      <c r="I19" s="409" t="str">
        <f>IF(X19="","",(INDEX($AA$6:$AA$65,MATCH(C19,X$6:$X$65,0))))</f>
        <v/>
      </c>
      <c r="J19" s="410" t="str">
        <f>IF(X19="","",(INDEX($AB$6:$AB$65,MATCH(C19,$X$6:X$65,0))))</f>
        <v/>
      </c>
      <c r="K19" s="410" t="str">
        <f>IF(X19="","",(INDEX($AC$6:$AC$65,MATCH(C19,$X$6:X$65,0))))</f>
        <v/>
      </c>
      <c r="L19" s="410" t="str">
        <f>IF(X19="","",(INDEX($AD$6:$AD$65,MATCH(C19,$X$6:X$65,0))))</f>
        <v/>
      </c>
      <c r="M19" s="410" t="str">
        <f>IF(X19="","",(INDEX($AE$6:$AE$65,MATCH(C19,$X$6:X$65,0))))</f>
        <v/>
      </c>
      <c r="N19" s="410" t="str">
        <f>IF(X19="","",(INDEX($AF$6:$AF$65,MATCH(C19,$X$6:X$65,0))))</f>
        <v/>
      </c>
      <c r="O19" s="410" t="str">
        <f>IF(X19="","",(INDEX($AG$6:$AG$65,MATCH(C19,$X$6:X$65,0))))</f>
        <v/>
      </c>
      <c r="P19" s="410" t="str">
        <f>IF(X19="","",(INDEX($AH$6:$AH$65,MATCH(C19,$X$6:X$65,0))))</f>
        <v/>
      </c>
      <c r="Q19" s="410" t="str">
        <f>IF(X19="","",(INDEX($AI$6:$AI$65,MATCH(C19,$X$6:X$65,0))))</f>
        <v/>
      </c>
      <c r="R19" s="410" t="str">
        <f>IF(X19="","",(INDEX($AJ$6:$AJ$65,MATCH(C19,$X$6:X$65,0))))</f>
        <v/>
      </c>
      <c r="S19" s="410" t="str">
        <f>IF(X19="","",(INDEX($AK$6:$AK$65,MATCH(C19,$X$6:X$65,0))))</f>
        <v/>
      </c>
      <c r="T19" s="411" t="str">
        <f>IF(X19="","",(INDEX($AL$6:$AL$65,MATCH(C19,$X$6:X$65,0))))</f>
        <v/>
      </c>
      <c r="U19" s="341" t="str">
        <f t="shared" si="2"/>
        <v/>
      </c>
      <c r="V19" s="342">
        <v>14</v>
      </c>
      <c r="W19" s="352">
        <f ca="1">+RANK(Z19,$Z$6:$Z$65)+COUNTIF($Z$6:Z19,Z19)-1</f>
        <v>14</v>
      </c>
      <c r="X19" s="15" t="str">
        <f>IF(ISBLANK('Flight Groups'!C19),"",'Flight Groups'!C19)</f>
        <v/>
      </c>
      <c r="Y19" s="355">
        <f t="shared" si="5"/>
        <v>0</v>
      </c>
      <c r="Z19" s="355">
        <f t="shared" si="6"/>
        <v>0</v>
      </c>
      <c r="AA19" s="360" t="str">
        <f>IF(X19="","",IF('Round 1'!$W$2="YES",(INDEX('Round 1'!$X$5:$X$64,MATCH(X19,'Round 1'!$W$5:$W$64,0))),""))</f>
        <v/>
      </c>
      <c r="AB19" s="328" t="str">
        <f>IF(X19="","",IF('Round 2'!$W$2="YES",(INDEX('Round 2'!$X$5:$X$64,MATCH(X19,'Round 2'!$W$5:$W$64,0))),""))</f>
        <v/>
      </c>
      <c r="AC19" s="66" t="str">
        <f>IF(X19="","",IF('Round 3'!$W$2="YES",(INDEX('Round 3'!$X$5:$X$64,MATCH(X19,'Round 3'!$W$5:$W$64,0))),""))</f>
        <v/>
      </c>
      <c r="AD19" s="328" t="str">
        <f>IF(X19="","",IF('Round 4'!$W$2="YES",(INDEX('Round 4'!$X$5:$X$64,MATCH(X19,'Round 4'!$W$5:$W$64,0))),""))</f>
        <v/>
      </c>
      <c r="AE19" s="66" t="str">
        <f>IF(X19="","",IF('Round 5'!$W$2="YES",(INDEX('Round 5'!$X$5:$X$64,MATCH(X19,'Round 5'!$W$5:$W$64,0))),""))</f>
        <v/>
      </c>
      <c r="AF19" s="328" t="str">
        <f>IF(X19="","",IF('Round 6'!$W$2="YES",(INDEX('Round 6'!$X$5:$X$64,MATCH(X19,'Round 6'!$W$5:$W$64,0))),""))</f>
        <v/>
      </c>
      <c r="AG19" s="66" t="str">
        <f>IF(X19="","",IF('Round 7'!$W$2="YES",(INDEX('Round 7'!$X$5:$X$64,MATCH(X19,'Round 7'!$W$5:$W$64,0))),""))</f>
        <v/>
      </c>
      <c r="AH19" s="328" t="str">
        <f>IF(X19="","",IF('Round 8'!$W$2="YES",(INDEX('Round 8'!$X$5:$X$64,MATCH(X19,'Round 8'!$W$5:$W$64,0))),""))</f>
        <v/>
      </c>
      <c r="AI19" s="66" t="str">
        <f>IF(X19="","",IF('Round 9'!$W$2="YES",(INDEX('Round 9'!$X$5:$X$64,MATCH(X19,'Round 9'!$W$5:$W$64,0))),""))</f>
        <v/>
      </c>
      <c r="AJ19" s="328" t="str">
        <f>IF(X19="","",IF('Round 10'!$W$2="YES",(INDEX('Round 10'!$X$5:$X$64,MATCH(X19,'Round 10'!$W$5:$W$64,0))),""))</f>
        <v/>
      </c>
      <c r="AK19" s="66" t="str">
        <f>IF(X19="","",IF('Round 11'!$W$2="YES",(INDEX('Round 11'!$X$5:$X$64,MATCH(X19,'Round 11'!$W$5:$W$64,0))),""))</f>
        <v/>
      </c>
      <c r="AL19" s="343" t="str">
        <f>IF(X19="","",IF('Round 12'!$W$2="YES",(INDEX('Round 12'!$X$5:$X$64,MATCH(X19,'Round 12'!$W$5:$W$64,0))),""))</f>
        <v/>
      </c>
      <c r="AM19" s="438"/>
    </row>
    <row r="20" spans="2:39">
      <c r="B20" s="46">
        <v>15</v>
      </c>
      <c r="C20" s="332" t="str">
        <f t="shared" ca="1" si="0"/>
        <v/>
      </c>
      <c r="D20" s="611" t="str">
        <f ca="1">IF(C20="","",OFFSET('Flight Groups'!$D$6,MATCH(SMALL($W$6:$W$65,ROW()-ROW(C$6)+1),$W$6:$W$65,0)-1,))</f>
        <v/>
      </c>
      <c r="E20" s="612"/>
      <c r="F20" s="408">
        <f t="shared" si="3"/>
        <v>0</v>
      </c>
      <c r="G20" s="408">
        <f t="shared" si="4"/>
        <v>0</v>
      </c>
      <c r="H20" s="408">
        <f t="shared" ca="1" si="1"/>
        <v>0</v>
      </c>
      <c r="I20" s="409" t="str">
        <f>IF(X20="","",(INDEX($AA$6:$AA$65,MATCH(C20,X$6:$X$65,0))))</f>
        <v/>
      </c>
      <c r="J20" s="410" t="str">
        <f>IF(X20="","",(INDEX($AB$6:$AB$65,MATCH(C20,$X$6:X$65,0))))</f>
        <v/>
      </c>
      <c r="K20" s="410" t="str">
        <f>IF(X20="","",(INDEX($AC$6:$AC$65,MATCH(C20,$X$6:X$65,0))))</f>
        <v/>
      </c>
      <c r="L20" s="410" t="str">
        <f>IF(X20="","",(INDEX($AD$6:$AD$65,MATCH(C20,$X$6:X$65,0))))</f>
        <v/>
      </c>
      <c r="M20" s="410" t="str">
        <f>IF(X20="","",(INDEX($AE$6:$AE$65,MATCH(C20,$X$6:X$65,0))))</f>
        <v/>
      </c>
      <c r="N20" s="410" t="str">
        <f>IF(X20="","",(INDEX($AF$6:$AF$65,MATCH(C20,$X$6:X$65,0))))</f>
        <v/>
      </c>
      <c r="O20" s="410" t="str">
        <f>IF(X20="","",(INDEX($AG$6:$AG$65,MATCH(C20,$X$6:X$65,0))))</f>
        <v/>
      </c>
      <c r="P20" s="410" t="str">
        <f>IF(X20="","",(INDEX($AH$6:$AH$65,MATCH(C20,$X$6:X$65,0))))</f>
        <v/>
      </c>
      <c r="Q20" s="410" t="str">
        <f>IF(X20="","",(INDEX($AI$6:$AI$65,MATCH(C20,$X$6:X$65,0))))</f>
        <v/>
      </c>
      <c r="R20" s="410" t="str">
        <f>IF(X20="","",(INDEX($AJ$6:$AJ$65,MATCH(C20,$X$6:X$65,0))))</f>
        <v/>
      </c>
      <c r="S20" s="410" t="str">
        <f>IF(X20="","",(INDEX($AK$6:$AK$65,MATCH(C20,$X$6:X$65,0))))</f>
        <v/>
      </c>
      <c r="T20" s="411" t="str">
        <f>IF(X20="","",(INDEX($AL$6:$AL$65,MATCH(C20,$X$6:X$65,0))))</f>
        <v/>
      </c>
      <c r="U20" s="341" t="str">
        <f t="shared" si="2"/>
        <v/>
      </c>
      <c r="V20" s="342">
        <v>15</v>
      </c>
      <c r="W20" s="352">
        <f ca="1">+RANK(Z20,$Z$6:$Z$65)+COUNTIF($Z$6:Z20,Z20)-1</f>
        <v>15</v>
      </c>
      <c r="X20" s="15" t="str">
        <f>IF(ISBLANK('Flight Groups'!C20),"",'Flight Groups'!C20)</f>
        <v/>
      </c>
      <c r="Y20" s="355">
        <f t="shared" si="5"/>
        <v>0</v>
      </c>
      <c r="Z20" s="355">
        <f t="shared" si="6"/>
        <v>0</v>
      </c>
      <c r="AA20" s="360" t="str">
        <f>IF(X20="","",IF('Round 1'!$W$2="YES",(INDEX('Round 1'!$X$5:$X$64,MATCH(X20,'Round 1'!$W$5:$W$64,0))),""))</f>
        <v/>
      </c>
      <c r="AB20" s="328" t="str">
        <f>IF(X20="","",IF('Round 2'!$W$2="YES",(INDEX('Round 2'!$X$5:$X$64,MATCH(X20,'Round 2'!$W$5:$W$64,0))),""))</f>
        <v/>
      </c>
      <c r="AC20" s="66" t="str">
        <f>IF(X20="","",IF('Round 3'!$W$2="YES",(INDEX('Round 3'!$X$5:$X$64,MATCH(X20,'Round 3'!$W$5:$W$64,0))),""))</f>
        <v/>
      </c>
      <c r="AD20" s="328" t="str">
        <f>IF(X20="","",IF('Round 4'!$W$2="YES",(INDEX('Round 4'!$X$5:$X$64,MATCH(X20,'Round 4'!$W$5:$W$64,0))),""))</f>
        <v/>
      </c>
      <c r="AE20" s="66" t="str">
        <f>IF(X20="","",IF('Round 5'!$W$2="YES",(INDEX('Round 5'!$X$5:$X$64,MATCH(X20,'Round 5'!$W$5:$W$64,0))),""))</f>
        <v/>
      </c>
      <c r="AF20" s="328" t="str">
        <f>IF(X20="","",IF('Round 6'!$W$2="YES",(INDEX('Round 6'!$X$5:$X$64,MATCH(X20,'Round 6'!$W$5:$W$64,0))),""))</f>
        <v/>
      </c>
      <c r="AG20" s="66" t="str">
        <f>IF(X20="","",IF('Round 7'!$W$2="YES",(INDEX('Round 7'!$X$5:$X$64,MATCH(X20,'Round 7'!$W$5:$W$64,0))),""))</f>
        <v/>
      </c>
      <c r="AH20" s="328" t="str">
        <f>IF(X20="","",IF('Round 8'!$W$2="YES",(INDEX('Round 8'!$X$5:$X$64,MATCH(X20,'Round 8'!$W$5:$W$64,0))),""))</f>
        <v/>
      </c>
      <c r="AI20" s="66" t="str">
        <f>IF(X20="","",IF('Round 9'!$W$2="YES",(INDEX('Round 9'!$X$5:$X$64,MATCH(X20,'Round 9'!$W$5:$W$64,0))),""))</f>
        <v/>
      </c>
      <c r="AJ20" s="328" t="str">
        <f>IF(X20="","",IF('Round 10'!$W$2="YES",(INDEX('Round 10'!$X$5:$X$64,MATCH(X20,'Round 10'!$W$5:$W$64,0))),""))</f>
        <v/>
      </c>
      <c r="AK20" s="66" t="str">
        <f>IF(X20="","",IF('Round 11'!$W$2="YES",(INDEX('Round 11'!$X$5:$X$64,MATCH(X20,'Round 11'!$W$5:$W$64,0))),""))</f>
        <v/>
      </c>
      <c r="AL20" s="343" t="str">
        <f>IF(X20="","",IF('Round 12'!$W$2="YES",(INDEX('Round 12'!$X$5:$X$64,MATCH(X20,'Round 12'!$W$5:$W$64,0))),""))</f>
        <v/>
      </c>
      <c r="AM20" s="438"/>
    </row>
    <row r="21" spans="2:39">
      <c r="B21" s="46">
        <v>16</v>
      </c>
      <c r="C21" s="332" t="str">
        <f t="shared" ca="1" si="0"/>
        <v/>
      </c>
      <c r="D21" s="611" t="str">
        <f ca="1">IF(C21="","",OFFSET('Flight Groups'!$D$6,MATCH(SMALL($W$6:$W$65,ROW()-ROW(C$6)+1),$W$6:$W$65,0)-1,))</f>
        <v/>
      </c>
      <c r="E21" s="612"/>
      <c r="F21" s="408">
        <f t="shared" si="3"/>
        <v>0</v>
      </c>
      <c r="G21" s="408">
        <f t="shared" si="4"/>
        <v>0</v>
      </c>
      <c r="H21" s="408">
        <f t="shared" ca="1" si="1"/>
        <v>0</v>
      </c>
      <c r="I21" s="409" t="str">
        <f>IF(X21="","",(INDEX($AA$6:$AA$65,MATCH(C21,X$6:$X$65,0))))</f>
        <v/>
      </c>
      <c r="J21" s="410" t="str">
        <f>IF(X21="","",(INDEX($AB$6:$AB$65,MATCH(C21,$X$6:X$65,0))))</f>
        <v/>
      </c>
      <c r="K21" s="410" t="str">
        <f>IF(X21="","",(INDEX($AC$6:$AC$65,MATCH(C21,$X$6:X$65,0))))</f>
        <v/>
      </c>
      <c r="L21" s="410" t="str">
        <f>IF(X21="","",(INDEX($AD$6:$AD$65,MATCH(C21,$X$6:X$65,0))))</f>
        <v/>
      </c>
      <c r="M21" s="410" t="str">
        <f>IF(X21="","",(INDEX($AE$6:$AE$65,MATCH(C21,$X$6:X$65,0))))</f>
        <v/>
      </c>
      <c r="N21" s="410" t="str">
        <f>IF(X21="","",(INDEX($AF$6:$AF$65,MATCH(C21,$X$6:X$65,0))))</f>
        <v/>
      </c>
      <c r="O21" s="410" t="str">
        <f>IF(X21="","",(INDEX($AG$6:$AG$65,MATCH(C21,$X$6:X$65,0))))</f>
        <v/>
      </c>
      <c r="P21" s="410" t="str">
        <f>IF(X21="","",(INDEX($AH$6:$AH$65,MATCH(C21,$X$6:X$65,0))))</f>
        <v/>
      </c>
      <c r="Q21" s="410" t="str">
        <f>IF(X21="","",(INDEX($AI$6:$AI$65,MATCH(C21,$X$6:X$65,0))))</f>
        <v/>
      </c>
      <c r="R21" s="410" t="str">
        <f>IF(X21="","",(INDEX($AJ$6:$AJ$65,MATCH(C21,$X$6:X$65,0))))</f>
        <v/>
      </c>
      <c r="S21" s="410" t="str">
        <f>IF(X21="","",(INDEX($AK$6:$AK$65,MATCH(C21,$X$6:X$65,0))))</f>
        <v/>
      </c>
      <c r="T21" s="411" t="str">
        <f>IF(X21="","",(INDEX($AL$6:$AL$65,MATCH(C21,$X$6:X$65,0))))</f>
        <v/>
      </c>
      <c r="U21" s="341" t="str">
        <f t="shared" si="2"/>
        <v/>
      </c>
      <c r="V21" s="342">
        <v>16</v>
      </c>
      <c r="W21" s="352">
        <f ca="1">+RANK(Z21,$Z$6:$Z$65)+COUNTIF($Z$6:Z21,Z21)-1</f>
        <v>16</v>
      </c>
      <c r="X21" s="15" t="str">
        <f>IF(ISBLANK('Flight Groups'!C21),"",'Flight Groups'!C21)</f>
        <v/>
      </c>
      <c r="Y21" s="355">
        <f t="shared" si="5"/>
        <v>0</v>
      </c>
      <c r="Z21" s="355">
        <f t="shared" si="6"/>
        <v>0</v>
      </c>
      <c r="AA21" s="360" t="str">
        <f>IF(X21="","",IF('Round 1'!$W$2="YES",(INDEX('Round 1'!$X$5:$X$64,MATCH(X21,'Round 1'!$W$5:$W$64,0))),""))</f>
        <v/>
      </c>
      <c r="AB21" s="328" t="str">
        <f>IF(X21="","",IF('Round 2'!$W$2="YES",(INDEX('Round 2'!$X$5:$X$64,MATCH(X21,'Round 2'!$W$5:$W$64,0))),""))</f>
        <v/>
      </c>
      <c r="AC21" s="66" t="str">
        <f>IF(X21="","",IF('Round 3'!$W$2="YES",(INDEX('Round 3'!$X$5:$X$64,MATCH(X21,'Round 3'!$W$5:$W$64,0))),""))</f>
        <v/>
      </c>
      <c r="AD21" s="328" t="str">
        <f>IF(X21="","",IF('Round 4'!$W$2="YES",(INDEX('Round 4'!$X$5:$X$64,MATCH(X21,'Round 4'!$W$5:$W$64,0))),""))</f>
        <v/>
      </c>
      <c r="AE21" s="66" t="str">
        <f>IF(X21="","",IF('Round 5'!$W$2="YES",(INDEX('Round 5'!$X$5:$X$64,MATCH(X21,'Round 5'!$W$5:$W$64,0))),""))</f>
        <v/>
      </c>
      <c r="AF21" s="328" t="str">
        <f>IF(X21="","",IF('Round 6'!$W$2="YES",(INDEX('Round 6'!$X$5:$X$64,MATCH(X21,'Round 6'!$W$5:$W$64,0))),""))</f>
        <v/>
      </c>
      <c r="AG21" s="66" t="str">
        <f>IF(X21="","",IF('Round 7'!$W$2="YES",(INDEX('Round 7'!$X$5:$X$64,MATCH(X21,'Round 7'!$W$5:$W$64,0))),""))</f>
        <v/>
      </c>
      <c r="AH21" s="328" t="str">
        <f>IF(X21="","",IF('Round 8'!$W$2="YES",(INDEX('Round 8'!$X$5:$X$64,MATCH(X21,'Round 8'!$W$5:$W$64,0))),""))</f>
        <v/>
      </c>
      <c r="AI21" s="66" t="str">
        <f>IF(X21="","",IF('Round 9'!$W$2="YES",(INDEX('Round 9'!$X$5:$X$64,MATCH(X21,'Round 9'!$W$5:$W$64,0))),""))</f>
        <v/>
      </c>
      <c r="AJ21" s="328" t="str">
        <f>IF(X21="","",IF('Round 10'!$W$2="YES",(INDEX('Round 10'!$X$5:$X$64,MATCH(X21,'Round 10'!$W$5:$W$64,0))),""))</f>
        <v/>
      </c>
      <c r="AK21" s="66" t="str">
        <f>IF(X21="","",IF('Round 11'!$W$2="YES",(INDEX('Round 11'!$X$5:$X$64,MATCH(X21,'Round 11'!$W$5:$W$64,0))),""))</f>
        <v/>
      </c>
      <c r="AL21" s="343" t="str">
        <f>IF(X21="","",IF('Round 12'!$W$2="YES",(INDEX('Round 12'!$X$5:$X$64,MATCH(X21,'Round 12'!$W$5:$W$64,0))),""))</f>
        <v/>
      </c>
      <c r="AM21" s="438"/>
    </row>
    <row r="22" spans="2:39">
      <c r="B22" s="46">
        <v>17</v>
      </c>
      <c r="C22" s="332" t="str">
        <f t="shared" ca="1" si="0"/>
        <v/>
      </c>
      <c r="D22" s="611" t="str">
        <f ca="1">IF(C22="","",OFFSET('Flight Groups'!$D$6,MATCH(SMALL($W$6:$W$65,ROW()-ROW(C$6)+1),$W$6:$W$65,0)-1,))</f>
        <v/>
      </c>
      <c r="E22" s="612"/>
      <c r="F22" s="408">
        <f t="shared" si="3"/>
        <v>0</v>
      </c>
      <c r="G22" s="408">
        <f t="shared" si="4"/>
        <v>0</v>
      </c>
      <c r="H22" s="408">
        <f t="shared" ca="1" si="1"/>
        <v>0</v>
      </c>
      <c r="I22" s="409" t="str">
        <f>IF(X22="","",(INDEX($AA$6:$AA$65,MATCH(C22,X$6:$X$65,0))))</f>
        <v/>
      </c>
      <c r="J22" s="410" t="str">
        <f>IF(X22="","",(INDEX($AB$6:$AB$65,MATCH(C22,$X$6:X$65,0))))</f>
        <v/>
      </c>
      <c r="K22" s="410" t="str">
        <f>IF(X22="","",(INDEX($AC$6:$AC$65,MATCH(C22,$X$6:X$65,0))))</f>
        <v/>
      </c>
      <c r="L22" s="410" t="str">
        <f>IF(X22="","",(INDEX($AD$6:$AD$65,MATCH(C22,$X$6:X$65,0))))</f>
        <v/>
      </c>
      <c r="M22" s="410" t="str">
        <f>IF(X22="","",(INDEX($AE$6:$AE$65,MATCH(C22,$X$6:X$65,0))))</f>
        <v/>
      </c>
      <c r="N22" s="410" t="str">
        <f>IF(X22="","",(INDEX($AF$6:$AF$65,MATCH(C22,$X$6:X$65,0))))</f>
        <v/>
      </c>
      <c r="O22" s="410" t="str">
        <f>IF(X22="","",(INDEX($AG$6:$AG$65,MATCH(C22,$X$6:X$65,0))))</f>
        <v/>
      </c>
      <c r="P22" s="410" t="str">
        <f>IF(X22="","",(INDEX($AH$6:$AH$65,MATCH(C22,$X$6:X$65,0))))</f>
        <v/>
      </c>
      <c r="Q22" s="410" t="str">
        <f>IF(X22="","",(INDEX($AI$6:$AI$65,MATCH(C22,$X$6:X$65,0))))</f>
        <v/>
      </c>
      <c r="R22" s="410" t="str">
        <f>IF(X22="","",(INDEX($AJ$6:$AJ$65,MATCH(C22,$X$6:X$65,0))))</f>
        <v/>
      </c>
      <c r="S22" s="410" t="str">
        <f>IF(X22="","",(INDEX($AK$6:$AK$65,MATCH(C22,$X$6:X$65,0))))</f>
        <v/>
      </c>
      <c r="T22" s="411" t="str">
        <f>IF(X22="","",(INDEX($AL$6:$AL$65,MATCH(C22,$X$6:X$65,0))))</f>
        <v/>
      </c>
      <c r="U22" s="341" t="str">
        <f t="shared" si="2"/>
        <v/>
      </c>
      <c r="V22" s="342">
        <v>17</v>
      </c>
      <c r="W22" s="352">
        <f ca="1">+RANK(Z22,$Z$6:$Z$65)+COUNTIF($Z$6:Z22,Z22)-1</f>
        <v>17</v>
      </c>
      <c r="X22" s="15" t="str">
        <f>IF(ISBLANK('Flight Groups'!C22),"",'Flight Groups'!C22)</f>
        <v/>
      </c>
      <c r="Y22" s="355">
        <f t="shared" si="5"/>
        <v>0</v>
      </c>
      <c r="Z22" s="355">
        <f t="shared" si="6"/>
        <v>0</v>
      </c>
      <c r="AA22" s="360" t="str">
        <f>IF(X22="","",IF('Round 1'!$W$2="YES",(INDEX('Round 1'!$X$5:$X$64,MATCH(X22,'Round 1'!$W$5:$W$64,0))),""))</f>
        <v/>
      </c>
      <c r="AB22" s="328" t="str">
        <f>IF(X22="","",IF('Round 2'!$W$2="YES",(INDEX('Round 2'!$X$5:$X$64,MATCH(X22,'Round 2'!$W$5:$W$64,0))),""))</f>
        <v/>
      </c>
      <c r="AC22" s="66" t="str">
        <f>IF(X22="","",IF('Round 3'!$W$2="YES",(INDEX('Round 3'!$X$5:$X$64,MATCH(X22,'Round 3'!$W$5:$W$64,0))),""))</f>
        <v/>
      </c>
      <c r="AD22" s="328" t="str">
        <f>IF(X22="","",IF('Round 4'!$W$2="YES",(INDEX('Round 4'!$X$5:$X$64,MATCH(X22,'Round 4'!$W$5:$W$64,0))),""))</f>
        <v/>
      </c>
      <c r="AE22" s="66" t="str">
        <f>IF(X22="","",IF('Round 5'!$W$2="YES",(INDEX('Round 5'!$X$5:$X$64,MATCH(X22,'Round 5'!$W$5:$W$64,0))),""))</f>
        <v/>
      </c>
      <c r="AF22" s="328" t="str">
        <f>IF(X22="","",IF('Round 6'!$W$2="YES",(INDEX('Round 6'!$X$5:$X$64,MATCH(X22,'Round 6'!$W$5:$W$64,0))),""))</f>
        <v/>
      </c>
      <c r="AG22" s="66" t="str">
        <f>IF(X22="","",IF('Round 7'!$W$2="YES",(INDEX('Round 7'!$X$5:$X$64,MATCH(X22,'Round 7'!$W$5:$W$64,0))),""))</f>
        <v/>
      </c>
      <c r="AH22" s="328" t="str">
        <f>IF(X22="","",IF('Round 8'!$W$2="YES",(INDEX('Round 8'!$X$5:$X$64,MATCH(X22,'Round 8'!$W$5:$W$64,0))),""))</f>
        <v/>
      </c>
      <c r="AI22" s="66" t="str">
        <f>IF(X22="","",IF('Round 9'!$W$2="YES",(INDEX('Round 9'!$X$5:$X$64,MATCH(X22,'Round 9'!$W$5:$W$64,0))),""))</f>
        <v/>
      </c>
      <c r="AJ22" s="328" t="str">
        <f>IF(X22="","",IF('Round 10'!$W$2="YES",(INDEX('Round 10'!$X$5:$X$64,MATCH(X22,'Round 10'!$W$5:$W$64,0))),""))</f>
        <v/>
      </c>
      <c r="AK22" s="66" t="str">
        <f>IF(X22="","",IF('Round 11'!$W$2="YES",(INDEX('Round 11'!$X$5:$X$64,MATCH(X22,'Round 11'!$W$5:$W$64,0))),""))</f>
        <v/>
      </c>
      <c r="AL22" s="343" t="str">
        <f>IF(X22="","",IF('Round 12'!$W$2="YES",(INDEX('Round 12'!$X$5:$X$64,MATCH(X22,'Round 12'!$W$5:$W$64,0))),""))</f>
        <v/>
      </c>
      <c r="AM22" s="438"/>
    </row>
    <row r="23" spans="2:39">
      <c r="B23" s="46">
        <v>18</v>
      </c>
      <c r="C23" s="332" t="str">
        <f t="shared" ca="1" si="0"/>
        <v/>
      </c>
      <c r="D23" s="611" t="str">
        <f ca="1">IF(C23="","",OFFSET('Flight Groups'!$D$6,MATCH(SMALL($W$6:$W$65,ROW()-ROW(C$6)+1),$W$6:$W$65,0)-1,))</f>
        <v/>
      </c>
      <c r="E23" s="612"/>
      <c r="F23" s="408">
        <f t="shared" si="3"/>
        <v>0</v>
      </c>
      <c r="G23" s="408">
        <f t="shared" si="4"/>
        <v>0</v>
      </c>
      <c r="H23" s="408">
        <f t="shared" ca="1" si="1"/>
        <v>0</v>
      </c>
      <c r="I23" s="409" t="str">
        <f>IF(X23="","",(INDEX($AA$6:$AA$65,MATCH(C23,X$6:$X$65,0))))</f>
        <v/>
      </c>
      <c r="J23" s="410" t="str">
        <f>IF(X23="","",(INDEX($AB$6:$AB$65,MATCH(C23,$X$6:X$65,0))))</f>
        <v/>
      </c>
      <c r="K23" s="410" t="str">
        <f>IF(X23="","",(INDEX($AC$6:$AC$65,MATCH(C23,$X$6:X$65,0))))</f>
        <v/>
      </c>
      <c r="L23" s="410" t="str">
        <f>IF(X23="","",(INDEX($AD$6:$AD$65,MATCH(C23,$X$6:X$65,0))))</f>
        <v/>
      </c>
      <c r="M23" s="410" t="str">
        <f>IF(X23="","",(INDEX($AE$6:$AE$65,MATCH(C23,$X$6:X$65,0))))</f>
        <v/>
      </c>
      <c r="N23" s="410" t="str">
        <f>IF(X23="","",(INDEX($AF$6:$AF$65,MATCH(C23,$X$6:X$65,0))))</f>
        <v/>
      </c>
      <c r="O23" s="410" t="str">
        <f>IF(X23="","",(INDEX($AG$6:$AG$65,MATCH(C23,$X$6:X$65,0))))</f>
        <v/>
      </c>
      <c r="P23" s="410" t="str">
        <f>IF(X23="","",(INDEX($AH$6:$AH$65,MATCH(C23,$X$6:X$65,0))))</f>
        <v/>
      </c>
      <c r="Q23" s="410" t="str">
        <f>IF(X23="","",(INDEX($AI$6:$AI$65,MATCH(C23,$X$6:X$65,0))))</f>
        <v/>
      </c>
      <c r="R23" s="410" t="str">
        <f>IF(X23="","",(INDEX($AJ$6:$AJ$65,MATCH(C23,$X$6:X$65,0))))</f>
        <v/>
      </c>
      <c r="S23" s="410" t="str">
        <f>IF(X23="","",(INDEX($AK$6:$AK$65,MATCH(C23,$X$6:X$65,0))))</f>
        <v/>
      </c>
      <c r="T23" s="411" t="str">
        <f>IF(X23="","",(INDEX($AL$6:$AL$65,MATCH(C23,$X$6:X$65,0))))</f>
        <v/>
      </c>
      <c r="U23" s="341" t="str">
        <f t="shared" si="2"/>
        <v/>
      </c>
      <c r="V23" s="342">
        <v>18</v>
      </c>
      <c r="W23" s="352">
        <f ca="1">+RANK(Z23,$Z$6:$Z$65)+COUNTIF($Z$6:Z23,Z23)-1</f>
        <v>18</v>
      </c>
      <c r="X23" s="15" t="str">
        <f>IF(ISBLANK('Flight Groups'!C23),"",'Flight Groups'!C23)</f>
        <v/>
      </c>
      <c r="Y23" s="355">
        <f t="shared" si="5"/>
        <v>0</v>
      </c>
      <c r="Z23" s="355">
        <f t="shared" si="6"/>
        <v>0</v>
      </c>
      <c r="AA23" s="360" t="str">
        <f>IF(X23="","",IF('Round 1'!$W$2="YES",(INDEX('Round 1'!$X$5:$X$64,MATCH(X23,'Round 1'!$W$5:$W$64,0))),""))</f>
        <v/>
      </c>
      <c r="AB23" s="328" t="str">
        <f>IF(X23="","",IF('Round 2'!$W$2="YES",(INDEX('Round 2'!$X$5:$X$64,MATCH(X23,'Round 2'!$W$5:$W$64,0))),""))</f>
        <v/>
      </c>
      <c r="AC23" s="66" t="str">
        <f>IF(X23="","",IF('Round 3'!$W$2="YES",(INDEX('Round 3'!$X$5:$X$64,MATCH(X23,'Round 3'!$W$5:$W$64,0))),""))</f>
        <v/>
      </c>
      <c r="AD23" s="328" t="str">
        <f>IF(X23="","",IF('Round 4'!$W$2="YES",(INDEX('Round 4'!$X$5:$X$64,MATCH(X23,'Round 4'!$W$5:$W$64,0))),""))</f>
        <v/>
      </c>
      <c r="AE23" s="66" t="str">
        <f>IF(X23="","",IF('Round 5'!$W$2="YES",(INDEX('Round 5'!$X$5:$X$64,MATCH(X23,'Round 5'!$W$5:$W$64,0))),""))</f>
        <v/>
      </c>
      <c r="AF23" s="328" t="str">
        <f>IF(X23="","",IF('Round 6'!$W$2="YES",(INDEX('Round 6'!$X$5:$X$64,MATCH(X23,'Round 6'!$W$5:$W$64,0))),""))</f>
        <v/>
      </c>
      <c r="AG23" s="66" t="str">
        <f>IF(X23="","",IF('Round 7'!$W$2="YES",(INDEX('Round 7'!$X$5:$X$64,MATCH(X23,'Round 7'!$W$5:$W$64,0))),""))</f>
        <v/>
      </c>
      <c r="AH23" s="328" t="str">
        <f>IF(X23="","",IF('Round 8'!$W$2="YES",(INDEX('Round 8'!$X$5:$X$64,MATCH(X23,'Round 8'!$W$5:$W$64,0))),""))</f>
        <v/>
      </c>
      <c r="AI23" s="66" t="str">
        <f>IF(X23="","",IF('Round 9'!$W$2="YES",(INDEX('Round 9'!$X$5:$X$64,MATCH(X23,'Round 9'!$W$5:$W$64,0))),""))</f>
        <v/>
      </c>
      <c r="AJ23" s="328" t="str">
        <f>IF(X23="","",IF('Round 10'!$W$2="YES",(INDEX('Round 10'!$X$5:$X$64,MATCH(X23,'Round 10'!$W$5:$W$64,0))),""))</f>
        <v/>
      </c>
      <c r="AK23" s="66" t="str">
        <f>IF(X23="","",IF('Round 11'!$W$2="YES",(INDEX('Round 11'!$X$5:$X$64,MATCH(X23,'Round 11'!$W$5:$W$64,0))),""))</f>
        <v/>
      </c>
      <c r="AL23" s="343" t="str">
        <f>IF(X23="","",IF('Round 12'!$W$2="YES",(INDEX('Round 12'!$X$5:$X$64,MATCH(X23,'Round 12'!$W$5:$W$64,0))),""))</f>
        <v/>
      </c>
      <c r="AM23" s="438"/>
    </row>
    <row r="24" spans="2:39">
      <c r="B24" s="46">
        <v>19</v>
      </c>
      <c r="C24" s="332" t="str">
        <f t="shared" ca="1" si="0"/>
        <v/>
      </c>
      <c r="D24" s="611" t="str">
        <f ca="1">IF(C24="","",OFFSET('Flight Groups'!$D$6,MATCH(SMALL($W$6:$W$65,ROW()-ROW(C$6)+1),$W$6:$W$65,0)-1,))</f>
        <v/>
      </c>
      <c r="E24" s="612"/>
      <c r="F24" s="408">
        <f t="shared" si="3"/>
        <v>0</v>
      </c>
      <c r="G24" s="408">
        <f t="shared" si="4"/>
        <v>0</v>
      </c>
      <c r="H24" s="408">
        <f t="shared" ca="1" si="1"/>
        <v>0</v>
      </c>
      <c r="I24" s="409" t="str">
        <f>IF(X24="","",(INDEX($AA$6:$AA$65,MATCH(C24,X$6:$X$65,0))))</f>
        <v/>
      </c>
      <c r="J24" s="410" t="str">
        <f>IF(X24="","",(INDEX($AB$6:$AB$65,MATCH(C24,$X$6:X$65,0))))</f>
        <v/>
      </c>
      <c r="K24" s="410" t="str">
        <f>IF(X24="","",(INDEX($AC$6:$AC$65,MATCH(C24,$X$6:X$65,0))))</f>
        <v/>
      </c>
      <c r="L24" s="410" t="str">
        <f>IF(X24="","",(INDEX($AD$6:$AD$65,MATCH(C24,$X$6:X$65,0))))</f>
        <v/>
      </c>
      <c r="M24" s="410" t="str">
        <f>IF(X24="","",(INDEX($AE$6:$AE$65,MATCH(C24,$X$6:X$65,0))))</f>
        <v/>
      </c>
      <c r="N24" s="410" t="str">
        <f>IF(X24="","",(INDEX($AF$6:$AF$65,MATCH(C24,$X$6:X$65,0))))</f>
        <v/>
      </c>
      <c r="O24" s="410" t="str">
        <f>IF(X24="","",(INDEX($AG$6:$AG$65,MATCH(C24,$X$6:X$65,0))))</f>
        <v/>
      </c>
      <c r="P24" s="410" t="str">
        <f>IF(X24="","",(INDEX($AH$6:$AH$65,MATCH(C24,$X$6:X$65,0))))</f>
        <v/>
      </c>
      <c r="Q24" s="410" t="str">
        <f>IF(X24="","",(INDEX($AI$6:$AI$65,MATCH(C24,$X$6:X$65,0))))</f>
        <v/>
      </c>
      <c r="R24" s="410" t="str">
        <f>IF(X24="","",(INDEX($AJ$6:$AJ$65,MATCH(C24,$X$6:X$65,0))))</f>
        <v/>
      </c>
      <c r="S24" s="410" t="str">
        <f>IF(X24="","",(INDEX($AK$6:$AK$65,MATCH(C24,$X$6:X$65,0))))</f>
        <v/>
      </c>
      <c r="T24" s="411" t="str">
        <f>IF(X24="","",(INDEX($AL$6:$AL$65,MATCH(C24,$X$6:X$65,0))))</f>
        <v/>
      </c>
      <c r="U24" s="341" t="str">
        <f t="shared" si="2"/>
        <v/>
      </c>
      <c r="V24" s="342">
        <v>19</v>
      </c>
      <c r="W24" s="352">
        <f ca="1">+RANK(Z24,$Z$6:$Z$65)+COUNTIF($Z$6:Z24,Z24)-1</f>
        <v>19</v>
      </c>
      <c r="X24" s="15" t="str">
        <f>IF(ISBLANK('Flight Groups'!C24),"",'Flight Groups'!C24)</f>
        <v/>
      </c>
      <c r="Y24" s="355">
        <f t="shared" si="5"/>
        <v>0</v>
      </c>
      <c r="Z24" s="355">
        <f t="shared" si="6"/>
        <v>0</v>
      </c>
      <c r="AA24" s="360" t="str">
        <f>IF(X24="","",IF('Round 1'!$W$2="YES",(INDEX('Round 1'!$X$5:$X$64,MATCH(X24,'Round 1'!$W$5:$W$64,0))),""))</f>
        <v/>
      </c>
      <c r="AB24" s="328" t="str">
        <f>IF(X24="","",IF('Round 2'!$W$2="YES",(INDEX('Round 2'!$X$5:$X$64,MATCH(X24,'Round 2'!$W$5:$W$64,0))),""))</f>
        <v/>
      </c>
      <c r="AC24" s="66" t="str">
        <f>IF(X24="","",IF('Round 3'!$W$2="YES",(INDEX('Round 3'!$X$5:$X$64,MATCH(X24,'Round 3'!$W$5:$W$64,0))),""))</f>
        <v/>
      </c>
      <c r="AD24" s="328" t="str">
        <f>IF(X24="","",IF('Round 4'!$W$2="YES",(INDEX('Round 4'!$X$5:$X$64,MATCH(X24,'Round 4'!$W$5:$W$64,0))),""))</f>
        <v/>
      </c>
      <c r="AE24" s="66" t="str">
        <f>IF(X24="","",IF('Round 5'!$W$2="YES",(INDEX('Round 5'!$X$5:$X$64,MATCH(X24,'Round 5'!$W$5:$W$64,0))),""))</f>
        <v/>
      </c>
      <c r="AF24" s="328" t="str">
        <f>IF(X24="","",IF('Round 6'!$W$2="YES",(INDEX('Round 6'!$X$5:$X$64,MATCH(X24,'Round 6'!$W$5:$W$64,0))),""))</f>
        <v/>
      </c>
      <c r="AG24" s="66" t="str">
        <f>IF(X24="","",IF('Round 7'!$W$2="YES",(INDEX('Round 7'!$X$5:$X$64,MATCH(X24,'Round 7'!$W$5:$W$64,0))),""))</f>
        <v/>
      </c>
      <c r="AH24" s="328" t="str">
        <f>IF(X24="","",IF('Round 8'!$W$2="YES",(INDEX('Round 8'!$X$5:$X$64,MATCH(X24,'Round 8'!$W$5:$W$64,0))),""))</f>
        <v/>
      </c>
      <c r="AI24" s="66" t="str">
        <f>IF(X24="","",IF('Round 9'!$W$2="YES",(INDEX('Round 9'!$X$5:$X$64,MATCH(X24,'Round 9'!$W$5:$W$64,0))),""))</f>
        <v/>
      </c>
      <c r="AJ24" s="328" t="str">
        <f>IF(X24="","",IF('Round 10'!$W$2="YES",(INDEX('Round 10'!$X$5:$X$64,MATCH(X24,'Round 10'!$W$5:$W$64,0))),""))</f>
        <v/>
      </c>
      <c r="AK24" s="66" t="str">
        <f>IF(X24="","",IF('Round 11'!$W$2="YES",(INDEX('Round 11'!$X$5:$X$64,MATCH(X24,'Round 11'!$W$5:$W$64,0))),""))</f>
        <v/>
      </c>
      <c r="AL24" s="343" t="str">
        <f>IF(X24="","",IF('Round 12'!$W$2="YES",(INDEX('Round 12'!$X$5:$X$64,MATCH(X24,'Round 12'!$W$5:$W$64,0))),""))</f>
        <v/>
      </c>
      <c r="AM24" s="438"/>
    </row>
    <row r="25" spans="2:39">
      <c r="B25" s="46">
        <v>20</v>
      </c>
      <c r="C25" s="332" t="str">
        <f t="shared" ca="1" si="0"/>
        <v/>
      </c>
      <c r="D25" s="611" t="str">
        <f ca="1">IF(C25="","",OFFSET('Flight Groups'!$D$6,MATCH(SMALL($W$6:$W$65,ROW()-ROW(C$6)+1),$W$6:$W$65,0)-1,))</f>
        <v/>
      </c>
      <c r="E25" s="612"/>
      <c r="F25" s="408">
        <f t="shared" si="3"/>
        <v>0</v>
      </c>
      <c r="G25" s="408">
        <f t="shared" si="4"/>
        <v>0</v>
      </c>
      <c r="H25" s="408">
        <f t="shared" ca="1" si="1"/>
        <v>0</v>
      </c>
      <c r="I25" s="409" t="str">
        <f>IF(X25="","",(INDEX($AA$6:$AA$65,MATCH(C25,X$6:$X$65,0))))</f>
        <v/>
      </c>
      <c r="J25" s="410" t="str">
        <f>IF(X25="","",(INDEX($AB$6:$AB$65,MATCH(C25,$X$6:X$65,0))))</f>
        <v/>
      </c>
      <c r="K25" s="410" t="str">
        <f>IF(X25="","",(INDEX($AC$6:$AC$65,MATCH(C25,$X$6:X$65,0))))</f>
        <v/>
      </c>
      <c r="L25" s="410" t="str">
        <f>IF(X25="","",(INDEX($AD$6:$AD$65,MATCH(C25,$X$6:X$65,0))))</f>
        <v/>
      </c>
      <c r="M25" s="410" t="str">
        <f>IF(X25="","",(INDEX($AE$6:$AE$65,MATCH(C25,$X$6:X$65,0))))</f>
        <v/>
      </c>
      <c r="N25" s="410" t="str">
        <f>IF(X25="","",(INDEX($AF$6:$AF$65,MATCH(C25,$X$6:X$65,0))))</f>
        <v/>
      </c>
      <c r="O25" s="410" t="str">
        <f>IF(X25="","",(INDEX($AG$6:$AG$65,MATCH(C25,$X$6:X$65,0))))</f>
        <v/>
      </c>
      <c r="P25" s="410" t="str">
        <f>IF(X25="","",(INDEX($AH$6:$AH$65,MATCH(C25,$X$6:X$65,0))))</f>
        <v/>
      </c>
      <c r="Q25" s="410" t="str">
        <f>IF(X25="","",(INDEX($AI$6:$AI$65,MATCH(C25,$X$6:X$65,0))))</f>
        <v/>
      </c>
      <c r="R25" s="410" t="str">
        <f>IF(X25="","",(INDEX($AJ$6:$AJ$65,MATCH(C25,$X$6:X$65,0))))</f>
        <v/>
      </c>
      <c r="S25" s="410" t="str">
        <f>IF(X25="","",(INDEX($AK$6:$AK$65,MATCH(C25,$X$6:X$65,0))))</f>
        <v/>
      </c>
      <c r="T25" s="411" t="str">
        <f>IF(X25="","",(INDEX($AL$6:$AL$65,MATCH(C25,$X$6:X$65,0))))</f>
        <v/>
      </c>
      <c r="U25" s="341" t="str">
        <f t="shared" si="2"/>
        <v/>
      </c>
      <c r="V25" s="342">
        <v>20</v>
      </c>
      <c r="W25" s="352">
        <f ca="1">+RANK(Z25,$Z$6:$Z$65)+COUNTIF($Z$6:Z25,Z25)-1</f>
        <v>20</v>
      </c>
      <c r="X25" s="15" t="str">
        <f>IF(ISBLANK('Flight Groups'!C25),"",'Flight Groups'!C25)</f>
        <v/>
      </c>
      <c r="Y25" s="355">
        <f t="shared" si="5"/>
        <v>0</v>
      </c>
      <c r="Z25" s="355">
        <f t="shared" si="6"/>
        <v>0</v>
      </c>
      <c r="AA25" s="360" t="str">
        <f>IF(X25="","",IF('Round 1'!$W$2="YES",(INDEX('Round 1'!$X$5:$X$64,MATCH(X25,'Round 1'!$W$5:$W$64,0))),""))</f>
        <v/>
      </c>
      <c r="AB25" s="328" t="str">
        <f>IF(X25="","",IF('Round 2'!$W$2="YES",(INDEX('Round 2'!$X$5:$X$64,MATCH(X25,'Round 2'!$W$5:$W$64,0))),""))</f>
        <v/>
      </c>
      <c r="AC25" s="66" t="str">
        <f>IF(X25="","",IF('Round 3'!$W$2="YES",(INDEX('Round 3'!$X$5:$X$64,MATCH(X25,'Round 3'!$W$5:$W$64,0))),""))</f>
        <v/>
      </c>
      <c r="AD25" s="328" t="str">
        <f>IF(X25="","",IF('Round 4'!$W$2="YES",(INDEX('Round 4'!$X$5:$X$64,MATCH(X25,'Round 4'!$W$5:$W$64,0))),""))</f>
        <v/>
      </c>
      <c r="AE25" s="66" t="str">
        <f>IF(X25="","",IF('Round 5'!$W$2="YES",(INDEX('Round 5'!$X$5:$X$64,MATCH(X25,'Round 5'!$W$5:$W$64,0))),""))</f>
        <v/>
      </c>
      <c r="AF25" s="328" t="str">
        <f>IF(X25="","",IF('Round 6'!$W$2="YES",(INDEX('Round 6'!$X$5:$X$64,MATCH(X25,'Round 6'!$W$5:$W$64,0))),""))</f>
        <v/>
      </c>
      <c r="AG25" s="66" t="str">
        <f>IF(X25="","",IF('Round 7'!$W$2="YES",(INDEX('Round 7'!$X$5:$X$64,MATCH(X25,'Round 7'!$W$5:$W$64,0))),""))</f>
        <v/>
      </c>
      <c r="AH25" s="328" t="str">
        <f>IF(X25="","",IF('Round 8'!$W$2="YES",(INDEX('Round 8'!$X$5:$X$64,MATCH(X25,'Round 8'!$W$5:$W$64,0))),""))</f>
        <v/>
      </c>
      <c r="AI25" s="66" t="str">
        <f>IF(X25="","",IF('Round 9'!$W$2="YES",(INDEX('Round 9'!$X$5:$X$64,MATCH(X25,'Round 9'!$W$5:$W$64,0))),""))</f>
        <v/>
      </c>
      <c r="AJ25" s="328" t="str">
        <f>IF(X25="","",IF('Round 10'!$W$2="YES",(INDEX('Round 10'!$X$5:$X$64,MATCH(X25,'Round 10'!$W$5:$W$64,0))),""))</f>
        <v/>
      </c>
      <c r="AK25" s="66" t="str">
        <f>IF(X25="","",IF('Round 11'!$W$2="YES",(INDEX('Round 11'!$X$5:$X$64,MATCH(X25,'Round 11'!$W$5:$W$64,0))),""))</f>
        <v/>
      </c>
      <c r="AL25" s="343" t="str">
        <f>IF(X25="","",IF('Round 12'!$W$2="YES",(INDEX('Round 12'!$X$5:$X$64,MATCH(X25,'Round 12'!$W$5:$W$64,0))),""))</f>
        <v/>
      </c>
      <c r="AM25" s="438"/>
    </row>
    <row r="26" spans="2:39">
      <c r="B26" s="46">
        <v>21</v>
      </c>
      <c r="C26" s="332" t="str">
        <f t="shared" ca="1" si="0"/>
        <v/>
      </c>
      <c r="D26" s="611" t="str">
        <f ca="1">IF(C26="","",OFFSET('Flight Groups'!$D$6,MATCH(SMALL($W$6:$W$65,ROW()-ROW(C$6)+1),$W$6:$W$65,0)-1,))</f>
        <v/>
      </c>
      <c r="E26" s="612"/>
      <c r="F26" s="408">
        <f t="shared" si="3"/>
        <v>0</v>
      </c>
      <c r="G26" s="408">
        <f t="shared" si="4"/>
        <v>0</v>
      </c>
      <c r="H26" s="408">
        <f t="shared" ca="1" si="1"/>
        <v>0</v>
      </c>
      <c r="I26" s="409" t="str">
        <f>IF(X26="","",(INDEX($AA$6:$AA$65,MATCH(C26,X$6:$X$65,0))))</f>
        <v/>
      </c>
      <c r="J26" s="410" t="str">
        <f>IF(X26="","",(INDEX($AB$6:$AB$65,MATCH(C26,$X$6:X$65,0))))</f>
        <v/>
      </c>
      <c r="K26" s="410" t="str">
        <f>IF(X26="","",(INDEX($AC$6:$AC$65,MATCH(C26,$X$6:X$65,0))))</f>
        <v/>
      </c>
      <c r="L26" s="410" t="str">
        <f>IF(X26="","",(INDEX($AD$6:$AD$65,MATCH(C26,$X$6:X$65,0))))</f>
        <v/>
      </c>
      <c r="M26" s="410" t="str">
        <f>IF(X26="","",(INDEX($AE$6:$AE$65,MATCH(C26,$X$6:X$65,0))))</f>
        <v/>
      </c>
      <c r="N26" s="410" t="str">
        <f>IF(X26="","",(INDEX($AF$6:$AF$65,MATCH(C26,$X$6:X$65,0))))</f>
        <v/>
      </c>
      <c r="O26" s="410" t="str">
        <f>IF(X26="","",(INDEX($AG$6:$AG$65,MATCH(C26,$X$6:X$65,0))))</f>
        <v/>
      </c>
      <c r="P26" s="410" t="str">
        <f>IF(X26="","",(INDEX($AH$6:$AH$65,MATCH(C26,$X$6:X$65,0))))</f>
        <v/>
      </c>
      <c r="Q26" s="410" t="str">
        <f>IF(X26="","",(INDEX($AI$6:$AI$65,MATCH(C26,$X$6:X$65,0))))</f>
        <v/>
      </c>
      <c r="R26" s="410" t="str">
        <f>IF(X26="","",(INDEX($AJ$6:$AJ$65,MATCH(C26,$X$6:X$65,0))))</f>
        <v/>
      </c>
      <c r="S26" s="410" t="str">
        <f>IF(X26="","",(INDEX($AK$6:$AK$65,MATCH(C26,$X$6:X$65,0))))</f>
        <v/>
      </c>
      <c r="T26" s="411" t="str">
        <f>IF(X26="","",(INDEX($AL$6:$AL$65,MATCH(C26,$X$6:X$65,0))))</f>
        <v/>
      </c>
      <c r="U26" s="341" t="str">
        <f t="shared" si="2"/>
        <v/>
      </c>
      <c r="V26" s="342">
        <v>21</v>
      </c>
      <c r="W26" s="352">
        <f ca="1">+RANK(Z26,$Z$6:$Z$65)+COUNTIF($Z$6:Z26,Z26)-1</f>
        <v>21</v>
      </c>
      <c r="X26" s="15" t="str">
        <f>IF(ISBLANK('Flight Groups'!C26),"",'Flight Groups'!C26)</f>
        <v/>
      </c>
      <c r="Y26" s="355">
        <f t="shared" si="5"/>
        <v>0</v>
      </c>
      <c r="Z26" s="355">
        <f t="shared" si="6"/>
        <v>0</v>
      </c>
      <c r="AA26" s="360" t="str">
        <f>IF(X26="","",IF('Round 1'!$W$2="YES",(INDEX('Round 1'!$X$5:$X$64,MATCH(X26,'Round 1'!$W$5:$W$64,0))),""))</f>
        <v/>
      </c>
      <c r="AB26" s="328" t="str">
        <f>IF(X26="","",IF('Round 2'!$W$2="YES",(INDEX('Round 2'!$X$5:$X$64,MATCH(X26,'Round 2'!$W$5:$W$64,0))),""))</f>
        <v/>
      </c>
      <c r="AC26" s="66" t="str">
        <f>IF(X26="","",IF('Round 3'!$W$2="YES",(INDEX('Round 3'!$X$5:$X$64,MATCH(X26,'Round 3'!$W$5:$W$64,0))),""))</f>
        <v/>
      </c>
      <c r="AD26" s="328" t="str">
        <f>IF(X26="","",IF('Round 4'!$W$2="YES",(INDEX('Round 4'!$X$5:$X$64,MATCH(X26,'Round 4'!$W$5:$W$64,0))),""))</f>
        <v/>
      </c>
      <c r="AE26" s="66" t="str">
        <f>IF(X26="","",IF('Round 5'!$W$2="YES",(INDEX('Round 5'!$X$5:$X$64,MATCH(X26,'Round 5'!$W$5:$W$64,0))),""))</f>
        <v/>
      </c>
      <c r="AF26" s="328" t="str">
        <f>IF(X26="","",IF('Round 6'!$W$2="YES",(INDEX('Round 6'!$X$5:$X$64,MATCH(X26,'Round 6'!$W$5:$W$64,0))),""))</f>
        <v/>
      </c>
      <c r="AG26" s="66" t="str">
        <f>IF(X26="","",IF('Round 7'!$W$2="YES",(INDEX('Round 7'!$X$5:$X$64,MATCH(X26,'Round 7'!$W$5:$W$64,0))),""))</f>
        <v/>
      </c>
      <c r="AH26" s="328" t="str">
        <f>IF(X26="","",IF('Round 8'!$W$2="YES",(INDEX('Round 8'!$X$5:$X$64,MATCH(X26,'Round 8'!$W$5:$W$64,0))),""))</f>
        <v/>
      </c>
      <c r="AI26" s="66" t="str">
        <f>IF(X26="","",IF('Round 9'!$W$2="YES",(INDEX('Round 9'!$X$5:$X$64,MATCH(X26,'Round 9'!$W$5:$W$64,0))),""))</f>
        <v/>
      </c>
      <c r="AJ26" s="328" t="str">
        <f>IF(X26="","",IF('Round 10'!$W$2="YES",(INDEX('Round 10'!$X$5:$X$64,MATCH(X26,'Round 10'!$W$5:$W$64,0))),""))</f>
        <v/>
      </c>
      <c r="AK26" s="66" t="str">
        <f>IF(X26="","",IF('Round 11'!$W$2="YES",(INDEX('Round 11'!$X$5:$X$64,MATCH(X26,'Round 11'!$W$5:$W$64,0))),""))</f>
        <v/>
      </c>
      <c r="AL26" s="343" t="str">
        <f>IF(X26="","",IF('Round 12'!$W$2="YES",(INDEX('Round 12'!$X$5:$X$64,MATCH(X26,'Round 12'!$W$5:$W$64,0))),""))</f>
        <v/>
      </c>
      <c r="AM26" s="438"/>
    </row>
    <row r="27" spans="2:39">
      <c r="B27" s="46">
        <v>22</v>
      </c>
      <c r="C27" s="332" t="str">
        <f t="shared" ca="1" si="0"/>
        <v/>
      </c>
      <c r="D27" s="611" t="str">
        <f ca="1">IF(C27="","",OFFSET('Flight Groups'!$D$6,MATCH(SMALL($W$6:$W$65,ROW()-ROW(C$6)+1),$W$6:$W$65,0)-1,))</f>
        <v/>
      </c>
      <c r="E27" s="612"/>
      <c r="F27" s="408">
        <f t="shared" si="3"/>
        <v>0</v>
      </c>
      <c r="G27" s="408">
        <f t="shared" si="4"/>
        <v>0</v>
      </c>
      <c r="H27" s="408">
        <f t="shared" ca="1" si="1"/>
        <v>0</v>
      </c>
      <c r="I27" s="409" t="str">
        <f>IF(X27="","",(INDEX($AA$6:$AA$65,MATCH(C27,X$6:$X$65,0))))</f>
        <v/>
      </c>
      <c r="J27" s="410" t="str">
        <f>IF(X27="","",(INDEX($AB$6:$AB$65,MATCH(C27,$X$6:X$65,0))))</f>
        <v/>
      </c>
      <c r="K27" s="410" t="str">
        <f>IF(X27="","",(INDEX($AC$6:$AC$65,MATCH(C27,$X$6:X$65,0))))</f>
        <v/>
      </c>
      <c r="L27" s="410" t="str">
        <f>IF(X27="","",(INDEX($AD$6:$AD$65,MATCH(C27,$X$6:X$65,0))))</f>
        <v/>
      </c>
      <c r="M27" s="410" t="str">
        <f>IF(X27="","",(INDEX($AE$6:$AE$65,MATCH(C27,$X$6:X$65,0))))</f>
        <v/>
      </c>
      <c r="N27" s="410" t="str">
        <f>IF(X27="","",(INDEX($AF$6:$AF$65,MATCH(C27,$X$6:X$65,0))))</f>
        <v/>
      </c>
      <c r="O27" s="410" t="str">
        <f>IF(X27="","",(INDEX($AG$6:$AG$65,MATCH(C27,$X$6:X$65,0))))</f>
        <v/>
      </c>
      <c r="P27" s="410" t="str">
        <f>IF(X27="","",(INDEX($AH$6:$AH$65,MATCH(C27,$X$6:X$65,0))))</f>
        <v/>
      </c>
      <c r="Q27" s="410" t="str">
        <f>IF(X27="","",(INDEX($AI$6:$AI$65,MATCH(C27,$X$6:X$65,0))))</f>
        <v/>
      </c>
      <c r="R27" s="410" t="str">
        <f>IF(X27="","",(INDEX($AJ$6:$AJ$65,MATCH(C27,$X$6:X$65,0))))</f>
        <v/>
      </c>
      <c r="S27" s="410" t="str">
        <f>IF(X27="","",(INDEX($AK$6:$AK$65,MATCH(C27,$X$6:X$65,0))))</f>
        <v/>
      </c>
      <c r="T27" s="411" t="str">
        <f>IF(X27="","",(INDEX($AL$6:$AL$65,MATCH(C27,$X$6:X$65,0))))</f>
        <v/>
      </c>
      <c r="U27" s="341" t="str">
        <f t="shared" si="2"/>
        <v/>
      </c>
      <c r="V27" s="342">
        <v>22</v>
      </c>
      <c r="W27" s="352">
        <f ca="1">+RANK(Z27,$Z$6:$Z$65)+COUNTIF($Z$6:Z27,Z27)-1</f>
        <v>22</v>
      </c>
      <c r="X27" s="15" t="str">
        <f>IF(ISBLANK('Flight Groups'!C27),"",'Flight Groups'!C27)</f>
        <v/>
      </c>
      <c r="Y27" s="355">
        <f t="shared" si="5"/>
        <v>0</v>
      </c>
      <c r="Z27" s="355">
        <f t="shared" si="6"/>
        <v>0</v>
      </c>
      <c r="AA27" s="360" t="str">
        <f>IF(X27="","",IF('Round 1'!$W$2="YES",(INDEX('Round 1'!$X$5:$X$64,MATCH(X27,'Round 1'!$W$5:$W$64,0))),""))</f>
        <v/>
      </c>
      <c r="AB27" s="328" t="str">
        <f>IF(X27="","",IF('Round 2'!$W$2="YES",(INDEX('Round 2'!$X$5:$X$64,MATCH(X27,'Round 2'!$W$5:$W$64,0))),""))</f>
        <v/>
      </c>
      <c r="AC27" s="66" t="str">
        <f>IF(X27="","",IF('Round 3'!$W$2="YES",(INDEX('Round 3'!$X$5:$X$64,MATCH(X27,'Round 3'!$W$5:$W$64,0))),""))</f>
        <v/>
      </c>
      <c r="AD27" s="328" t="str">
        <f>IF(X27="","",IF('Round 4'!$W$2="YES",(INDEX('Round 4'!$X$5:$X$64,MATCH(X27,'Round 4'!$W$5:$W$64,0))),""))</f>
        <v/>
      </c>
      <c r="AE27" s="66" t="str">
        <f>IF(X27="","",IF('Round 5'!$W$2="YES",(INDEX('Round 5'!$X$5:$X$64,MATCH(X27,'Round 5'!$W$5:$W$64,0))),""))</f>
        <v/>
      </c>
      <c r="AF27" s="328" t="str">
        <f>IF(X27="","",IF('Round 6'!$W$2="YES",(INDEX('Round 6'!$X$5:$X$64,MATCH(X27,'Round 6'!$W$5:$W$64,0))),""))</f>
        <v/>
      </c>
      <c r="AG27" s="66" t="str">
        <f>IF(X27="","",IF('Round 7'!$W$2="YES",(INDEX('Round 7'!$X$5:$X$64,MATCH(X27,'Round 7'!$W$5:$W$64,0))),""))</f>
        <v/>
      </c>
      <c r="AH27" s="328" t="str">
        <f>IF(X27="","",IF('Round 8'!$W$2="YES",(INDEX('Round 8'!$X$5:$X$64,MATCH(X27,'Round 8'!$W$5:$W$64,0))),""))</f>
        <v/>
      </c>
      <c r="AI27" s="66" t="str">
        <f>IF(X27="","",IF('Round 9'!$W$2="YES",(INDEX('Round 9'!$X$5:$X$64,MATCH(X27,'Round 9'!$W$5:$W$64,0))),""))</f>
        <v/>
      </c>
      <c r="AJ27" s="328" t="str">
        <f>IF(X27="","",IF('Round 10'!$W$2="YES",(INDEX('Round 10'!$X$5:$X$64,MATCH(X27,'Round 10'!$W$5:$W$64,0))),""))</f>
        <v/>
      </c>
      <c r="AK27" s="66" t="str">
        <f>IF(X27="","",IF('Round 11'!$W$2="YES",(INDEX('Round 11'!$X$5:$X$64,MATCH(X27,'Round 11'!$W$5:$W$64,0))),""))</f>
        <v/>
      </c>
      <c r="AL27" s="343" t="str">
        <f>IF(X27="","",IF('Round 12'!$W$2="YES",(INDEX('Round 12'!$X$5:$X$64,MATCH(X27,'Round 12'!$W$5:$W$64,0))),""))</f>
        <v/>
      </c>
      <c r="AM27" s="438"/>
    </row>
    <row r="28" spans="2:39">
      <c r="B28" s="46">
        <v>23</v>
      </c>
      <c r="C28" s="332" t="str">
        <f t="shared" ca="1" si="0"/>
        <v/>
      </c>
      <c r="D28" s="611" t="str">
        <f ca="1">IF(C28="","",OFFSET('Flight Groups'!$D$6,MATCH(SMALL($W$6:$W$65,ROW()-ROW(C$6)+1),$W$6:$W$65,0)-1,))</f>
        <v/>
      </c>
      <c r="E28" s="612"/>
      <c r="F28" s="408">
        <f t="shared" si="3"/>
        <v>0</v>
      </c>
      <c r="G28" s="408">
        <f t="shared" si="4"/>
        <v>0</v>
      </c>
      <c r="H28" s="408">
        <f t="shared" ca="1" si="1"/>
        <v>0</v>
      </c>
      <c r="I28" s="409" t="str">
        <f>IF(X28="","",(INDEX($AA$6:$AA$65,MATCH(C28,X$6:$X$65,0))))</f>
        <v/>
      </c>
      <c r="J28" s="410" t="str">
        <f>IF(X28="","",(INDEX($AB$6:$AB$65,MATCH(C28,$X$6:X$65,0))))</f>
        <v/>
      </c>
      <c r="K28" s="410" t="str">
        <f>IF(X28="","",(INDEX($AC$6:$AC$65,MATCH(C28,$X$6:X$65,0))))</f>
        <v/>
      </c>
      <c r="L28" s="410" t="str">
        <f>IF(X28="","",(INDEX($AD$6:$AD$65,MATCH(C28,$X$6:X$65,0))))</f>
        <v/>
      </c>
      <c r="M28" s="410" t="str">
        <f>IF(X28="","",(INDEX($AE$6:$AE$65,MATCH(C28,$X$6:X$65,0))))</f>
        <v/>
      </c>
      <c r="N28" s="410" t="str">
        <f>IF(X28="","",(INDEX($AF$6:$AF$65,MATCH(C28,$X$6:X$65,0))))</f>
        <v/>
      </c>
      <c r="O28" s="410" t="str">
        <f>IF(X28="","",(INDEX($AG$6:$AG$65,MATCH(C28,$X$6:X$65,0))))</f>
        <v/>
      </c>
      <c r="P28" s="410" t="str">
        <f>IF(X28="","",(INDEX($AH$6:$AH$65,MATCH(C28,$X$6:X$65,0))))</f>
        <v/>
      </c>
      <c r="Q28" s="410" t="str">
        <f>IF(X28="","",(INDEX($AI$6:$AI$65,MATCH(C28,$X$6:X$65,0))))</f>
        <v/>
      </c>
      <c r="R28" s="410" t="str">
        <f>IF(X28="","",(INDEX($AJ$6:$AJ$65,MATCH(C28,$X$6:X$65,0))))</f>
        <v/>
      </c>
      <c r="S28" s="410" t="str">
        <f>IF(X28="","",(INDEX($AK$6:$AK$65,MATCH(C28,$X$6:X$65,0))))</f>
        <v/>
      </c>
      <c r="T28" s="411" t="str">
        <f>IF(X28="","",(INDEX($AL$6:$AL$65,MATCH(C28,$X$6:X$65,0))))</f>
        <v/>
      </c>
      <c r="U28" s="341" t="str">
        <f t="shared" si="2"/>
        <v/>
      </c>
      <c r="V28" s="342">
        <v>23</v>
      </c>
      <c r="W28" s="352">
        <f ca="1">+RANK(Z28,$Z$6:$Z$65)+COUNTIF($Z$6:Z28,Z28)-1</f>
        <v>23</v>
      </c>
      <c r="X28" s="15" t="str">
        <f>IF(ISBLANK('Flight Groups'!C28),"",'Flight Groups'!C28)</f>
        <v/>
      </c>
      <c r="Y28" s="355">
        <f t="shared" si="5"/>
        <v>0</v>
      </c>
      <c r="Z28" s="355">
        <f t="shared" si="6"/>
        <v>0</v>
      </c>
      <c r="AA28" s="360" t="str">
        <f>IF(X28="","",IF('Round 1'!$W$2="YES",(INDEX('Round 1'!$X$5:$X$64,MATCH(X28,'Round 1'!$W$5:$W$64,0))),""))</f>
        <v/>
      </c>
      <c r="AB28" s="328" t="str">
        <f>IF(X28="","",IF('Round 2'!$W$2="YES",(INDEX('Round 2'!$X$5:$X$64,MATCH(X28,'Round 2'!$W$5:$W$64,0))),""))</f>
        <v/>
      </c>
      <c r="AC28" s="66" t="str">
        <f>IF(X28="","",IF('Round 3'!$W$2="YES",(INDEX('Round 3'!$X$5:$X$64,MATCH(X28,'Round 3'!$W$5:$W$64,0))),""))</f>
        <v/>
      </c>
      <c r="AD28" s="328" t="str">
        <f>IF(X28="","",IF('Round 4'!$W$2="YES",(INDEX('Round 4'!$X$5:$X$64,MATCH(X28,'Round 4'!$W$5:$W$64,0))),""))</f>
        <v/>
      </c>
      <c r="AE28" s="66" t="str">
        <f>IF(X28="","",IF('Round 5'!$W$2="YES",(INDEX('Round 5'!$X$5:$X$64,MATCH(X28,'Round 5'!$W$5:$W$64,0))),""))</f>
        <v/>
      </c>
      <c r="AF28" s="328" t="str">
        <f>IF(X28="","",IF('Round 6'!$W$2="YES",(INDEX('Round 6'!$X$5:$X$64,MATCH(X28,'Round 6'!$W$5:$W$64,0))),""))</f>
        <v/>
      </c>
      <c r="AG28" s="66" t="str">
        <f>IF(X28="","",IF('Round 7'!$W$2="YES",(INDEX('Round 7'!$X$5:$X$64,MATCH(X28,'Round 7'!$W$5:$W$64,0))),""))</f>
        <v/>
      </c>
      <c r="AH28" s="328" t="str">
        <f>IF(X28="","",IF('Round 8'!$W$2="YES",(INDEX('Round 8'!$X$5:$X$64,MATCH(X28,'Round 8'!$W$5:$W$64,0))),""))</f>
        <v/>
      </c>
      <c r="AI28" s="66" t="str">
        <f>IF(X28="","",IF('Round 9'!$W$2="YES",(INDEX('Round 9'!$X$5:$X$64,MATCH(X28,'Round 9'!$W$5:$W$64,0))),""))</f>
        <v/>
      </c>
      <c r="AJ28" s="328" t="str">
        <f>IF(X28="","",IF('Round 10'!$W$2="YES",(INDEX('Round 10'!$X$5:$X$64,MATCH(X28,'Round 10'!$W$5:$W$64,0))),""))</f>
        <v/>
      </c>
      <c r="AK28" s="66" t="str">
        <f>IF(X28="","",IF('Round 11'!$W$2="YES",(INDEX('Round 11'!$X$5:$X$64,MATCH(X28,'Round 11'!$W$5:$W$64,0))),""))</f>
        <v/>
      </c>
      <c r="AL28" s="343" t="str">
        <f>IF(X28="","",IF('Round 12'!$W$2="YES",(INDEX('Round 12'!$X$5:$X$64,MATCH(X28,'Round 12'!$W$5:$W$64,0))),""))</f>
        <v/>
      </c>
      <c r="AM28" s="438"/>
    </row>
    <row r="29" spans="2:39">
      <c r="B29" s="46">
        <v>24</v>
      </c>
      <c r="C29" s="332" t="str">
        <f t="shared" ca="1" si="0"/>
        <v/>
      </c>
      <c r="D29" s="611" t="str">
        <f ca="1">IF(C29="","",OFFSET('Flight Groups'!$D$6,MATCH(SMALL($W$6:$W$65,ROW()-ROW(C$6)+1),$W$6:$W$65,0)-1,))</f>
        <v/>
      </c>
      <c r="E29" s="612"/>
      <c r="F29" s="408">
        <f t="shared" si="3"/>
        <v>0</v>
      </c>
      <c r="G29" s="408">
        <f t="shared" si="4"/>
        <v>0</v>
      </c>
      <c r="H29" s="408">
        <f t="shared" ca="1" si="1"/>
        <v>0</v>
      </c>
      <c r="I29" s="409" t="str">
        <f>IF(X29="","",(INDEX($AA$6:$AA$65,MATCH(C29,X$6:$X$65,0))))</f>
        <v/>
      </c>
      <c r="J29" s="410" t="str">
        <f>IF(X29="","",(INDEX($AB$6:$AB$65,MATCH(C29,$X$6:X$65,0))))</f>
        <v/>
      </c>
      <c r="K29" s="410" t="str">
        <f>IF(X29="","",(INDEX($AC$6:$AC$65,MATCH(C29,$X$6:X$65,0))))</f>
        <v/>
      </c>
      <c r="L29" s="410" t="str">
        <f>IF(X29="","",(INDEX($AD$6:$AD$65,MATCH(C29,$X$6:X$65,0))))</f>
        <v/>
      </c>
      <c r="M29" s="410" t="str">
        <f>IF(X29="","",(INDEX($AE$6:$AE$65,MATCH(C29,$X$6:X$65,0))))</f>
        <v/>
      </c>
      <c r="N29" s="410" t="str">
        <f>IF(X29="","",(INDEX($AF$6:$AF$65,MATCH(C29,$X$6:X$65,0))))</f>
        <v/>
      </c>
      <c r="O29" s="410" t="str">
        <f>IF(X29="","",(INDEX($AG$6:$AG$65,MATCH(C29,$X$6:X$65,0))))</f>
        <v/>
      </c>
      <c r="P29" s="410" t="str">
        <f>IF(X29="","",(INDEX($AH$6:$AH$65,MATCH(C29,$X$6:X$65,0))))</f>
        <v/>
      </c>
      <c r="Q29" s="410" t="str">
        <f>IF(X29="","",(INDEX($AI$6:$AI$65,MATCH(C29,$X$6:X$65,0))))</f>
        <v/>
      </c>
      <c r="R29" s="410" t="str">
        <f>IF(X29="","",(INDEX($AJ$6:$AJ$65,MATCH(C29,$X$6:X$65,0))))</f>
        <v/>
      </c>
      <c r="S29" s="410" t="str">
        <f>IF(X29="","",(INDEX($AK$6:$AK$65,MATCH(C29,$X$6:X$65,0))))</f>
        <v/>
      </c>
      <c r="T29" s="411" t="str">
        <f>IF(X29="","",(INDEX($AL$6:$AL$65,MATCH(C29,$X$6:X$65,0))))</f>
        <v/>
      </c>
      <c r="U29" s="341" t="str">
        <f t="shared" si="2"/>
        <v/>
      </c>
      <c r="V29" s="342">
        <v>24</v>
      </c>
      <c r="W29" s="352">
        <f ca="1">+RANK(Z29,$Z$6:$Z$65)+COUNTIF($Z$6:Z29,Z29)-1</f>
        <v>24</v>
      </c>
      <c r="X29" s="15" t="str">
        <f>IF(ISBLANK('Flight Groups'!C29),"",'Flight Groups'!C29)</f>
        <v/>
      </c>
      <c r="Y29" s="355">
        <f t="shared" si="5"/>
        <v>0</v>
      </c>
      <c r="Z29" s="355">
        <f t="shared" si="6"/>
        <v>0</v>
      </c>
      <c r="AA29" s="360" t="str">
        <f>IF(X29="","",IF('Round 1'!$W$2="YES",(INDEX('Round 1'!$X$5:$X$64,MATCH(X29,'Round 1'!$W$5:$W$64,0))),""))</f>
        <v/>
      </c>
      <c r="AB29" s="328" t="str">
        <f>IF(X29="","",IF('Round 2'!$W$2="YES",(INDEX('Round 2'!$X$5:$X$64,MATCH(X29,'Round 2'!$W$5:$W$64,0))),""))</f>
        <v/>
      </c>
      <c r="AC29" s="66" t="str">
        <f>IF(X29="","",IF('Round 3'!$W$2="YES",(INDEX('Round 3'!$X$5:$X$64,MATCH(X29,'Round 3'!$W$5:$W$64,0))),""))</f>
        <v/>
      </c>
      <c r="AD29" s="328" t="str">
        <f>IF(X29="","",IF('Round 4'!$W$2="YES",(INDEX('Round 4'!$X$5:$X$64,MATCH(X29,'Round 4'!$W$5:$W$64,0))),""))</f>
        <v/>
      </c>
      <c r="AE29" s="66" t="str">
        <f>IF(X29="","",IF('Round 5'!$W$2="YES",(INDEX('Round 5'!$X$5:$X$64,MATCH(X29,'Round 5'!$W$5:$W$64,0))),""))</f>
        <v/>
      </c>
      <c r="AF29" s="328" t="str">
        <f>IF(X29="","",IF('Round 6'!$W$2="YES",(INDEX('Round 6'!$X$5:$X$64,MATCH(X29,'Round 6'!$W$5:$W$64,0))),""))</f>
        <v/>
      </c>
      <c r="AG29" s="66" t="str">
        <f>IF(X29="","",IF('Round 7'!$W$2="YES",(INDEX('Round 7'!$X$5:$X$64,MATCH(X29,'Round 7'!$W$5:$W$64,0))),""))</f>
        <v/>
      </c>
      <c r="AH29" s="328" t="str">
        <f>IF(X29="","",IF('Round 8'!$W$2="YES",(INDEX('Round 8'!$X$5:$X$64,MATCH(X29,'Round 8'!$W$5:$W$64,0))),""))</f>
        <v/>
      </c>
      <c r="AI29" s="66" t="str">
        <f>IF(X29="","",IF('Round 9'!$W$2="YES",(INDEX('Round 9'!$X$5:$X$64,MATCH(X29,'Round 9'!$W$5:$W$64,0))),""))</f>
        <v/>
      </c>
      <c r="AJ29" s="328" t="str">
        <f>IF(X29="","",IF('Round 10'!$W$2="YES",(INDEX('Round 10'!$X$5:$X$64,MATCH(X29,'Round 10'!$W$5:$W$64,0))),""))</f>
        <v/>
      </c>
      <c r="AK29" s="66" t="str">
        <f>IF(X29="","",IF('Round 11'!$W$2="YES",(INDEX('Round 11'!$X$5:$X$64,MATCH(X29,'Round 11'!$W$5:$W$64,0))),""))</f>
        <v/>
      </c>
      <c r="AL29" s="343" t="str">
        <f>IF(X29="","",IF('Round 12'!$W$2="YES",(INDEX('Round 12'!$X$5:$X$64,MATCH(X29,'Round 12'!$W$5:$W$64,0))),""))</f>
        <v/>
      </c>
      <c r="AM29" s="438"/>
    </row>
    <row r="30" spans="2:39">
      <c r="B30" s="46">
        <v>25</v>
      </c>
      <c r="C30" s="332" t="str">
        <f t="shared" ca="1" si="0"/>
        <v/>
      </c>
      <c r="D30" s="611" t="str">
        <f ca="1">IF(C30="","",OFFSET('Flight Groups'!$D$6,MATCH(SMALL($W$6:$W$65,ROW()-ROW(C$6)+1),$W$6:$W$65,0)-1,))</f>
        <v/>
      </c>
      <c r="E30" s="612"/>
      <c r="F30" s="408">
        <f t="shared" si="3"/>
        <v>0</v>
      </c>
      <c r="G30" s="408">
        <f t="shared" si="4"/>
        <v>0</v>
      </c>
      <c r="H30" s="408">
        <f t="shared" ca="1" si="1"/>
        <v>0</v>
      </c>
      <c r="I30" s="409" t="str">
        <f>IF(X30="","",(INDEX($AA$6:$AA$65,MATCH(C30,X$6:$X$65,0))))</f>
        <v/>
      </c>
      <c r="J30" s="410" t="str">
        <f>IF(X30="","",(INDEX($AB$6:$AB$65,MATCH(C30,$X$6:X$65,0))))</f>
        <v/>
      </c>
      <c r="K30" s="410" t="str">
        <f>IF(X30="","",(INDEX($AC$6:$AC$65,MATCH(C30,$X$6:X$65,0))))</f>
        <v/>
      </c>
      <c r="L30" s="410" t="str">
        <f>IF(X30="","",(INDEX($AD$6:$AD$65,MATCH(C30,$X$6:X$65,0))))</f>
        <v/>
      </c>
      <c r="M30" s="410" t="str">
        <f>IF(X30="","",(INDEX($AE$6:$AE$65,MATCH(C30,$X$6:X$65,0))))</f>
        <v/>
      </c>
      <c r="N30" s="410" t="str">
        <f>IF(X30="","",(INDEX($AF$6:$AF$65,MATCH(C30,$X$6:X$65,0))))</f>
        <v/>
      </c>
      <c r="O30" s="410" t="str">
        <f>IF(X30="","",(INDEX($AG$6:$AG$65,MATCH(C30,$X$6:X$65,0))))</f>
        <v/>
      </c>
      <c r="P30" s="410" t="str">
        <f>IF(X30="","",(INDEX($AH$6:$AH$65,MATCH(C30,$X$6:X$65,0))))</f>
        <v/>
      </c>
      <c r="Q30" s="410" t="str">
        <f>IF(X30="","",(INDEX($AI$6:$AI$65,MATCH(C30,$X$6:X$65,0))))</f>
        <v/>
      </c>
      <c r="R30" s="410" t="str">
        <f>IF(X30="","",(INDEX($AJ$6:$AJ$65,MATCH(C30,$X$6:X$65,0))))</f>
        <v/>
      </c>
      <c r="S30" s="410" t="str">
        <f>IF(X30="","",(INDEX($AK$6:$AK$65,MATCH(C30,$X$6:X$65,0))))</f>
        <v/>
      </c>
      <c r="T30" s="411" t="str">
        <f>IF(X30="","",(INDEX($AL$6:$AL$65,MATCH(C30,$X$6:X$65,0))))</f>
        <v/>
      </c>
      <c r="U30" s="341" t="str">
        <f t="shared" si="2"/>
        <v/>
      </c>
      <c r="V30" s="342">
        <v>25</v>
      </c>
      <c r="W30" s="352">
        <f ca="1">+RANK(Z30,$Z$6:$Z$65)+COUNTIF($Z$6:Z30,Z30)-1</f>
        <v>25</v>
      </c>
      <c r="X30" s="15" t="str">
        <f>IF(ISBLANK('Flight Groups'!C30),"",'Flight Groups'!C30)</f>
        <v/>
      </c>
      <c r="Y30" s="355">
        <f t="shared" si="5"/>
        <v>0</v>
      </c>
      <c r="Z30" s="355">
        <f t="shared" si="6"/>
        <v>0</v>
      </c>
      <c r="AA30" s="360" t="str">
        <f>IF(X30="","",IF('Round 1'!$W$2="YES",(INDEX('Round 1'!$X$5:$X$64,MATCH(X30,'Round 1'!$W$5:$W$64,0))),""))</f>
        <v/>
      </c>
      <c r="AB30" s="328" t="str">
        <f>IF(X30="","",IF('Round 2'!$W$2="YES",(INDEX('Round 2'!$X$5:$X$64,MATCH(X30,'Round 2'!$W$5:$W$64,0))),""))</f>
        <v/>
      </c>
      <c r="AC30" s="66" t="str">
        <f>IF(X30="","",IF('Round 3'!$W$2="YES",(INDEX('Round 3'!$X$5:$X$64,MATCH(X30,'Round 3'!$W$5:$W$64,0))),""))</f>
        <v/>
      </c>
      <c r="AD30" s="328" t="str">
        <f>IF(X30="","",IF('Round 4'!$W$2="YES",(INDEX('Round 4'!$X$5:$X$64,MATCH(X30,'Round 4'!$W$5:$W$64,0))),""))</f>
        <v/>
      </c>
      <c r="AE30" s="66" t="str">
        <f>IF(X30="","",IF('Round 5'!$W$2="YES",(INDEX('Round 5'!$X$5:$X$64,MATCH(X30,'Round 5'!$W$5:$W$64,0))),""))</f>
        <v/>
      </c>
      <c r="AF30" s="328" t="str">
        <f>IF(X30="","",IF('Round 6'!$W$2="YES",(INDEX('Round 6'!$X$5:$X$64,MATCH(X30,'Round 6'!$W$5:$W$64,0))),""))</f>
        <v/>
      </c>
      <c r="AG30" s="66" t="str">
        <f>IF(X30="","",IF('Round 7'!$W$2="YES",(INDEX('Round 7'!$X$5:$X$64,MATCH(X30,'Round 7'!$W$5:$W$64,0))),""))</f>
        <v/>
      </c>
      <c r="AH30" s="328" t="str">
        <f>IF(X30="","",IF('Round 8'!$W$2="YES",(INDEX('Round 8'!$X$5:$X$64,MATCH(X30,'Round 8'!$W$5:$W$64,0))),""))</f>
        <v/>
      </c>
      <c r="AI30" s="66" t="str">
        <f>IF(X30="","",IF('Round 9'!$W$2="YES",(INDEX('Round 9'!$X$5:$X$64,MATCH(X30,'Round 9'!$W$5:$W$64,0))),""))</f>
        <v/>
      </c>
      <c r="AJ30" s="328" t="str">
        <f>IF(X30="","",IF('Round 10'!$W$2="YES",(INDEX('Round 10'!$X$5:$X$64,MATCH(X30,'Round 10'!$W$5:$W$64,0))),""))</f>
        <v/>
      </c>
      <c r="AK30" s="66" t="str">
        <f>IF(X30="","",IF('Round 11'!$W$2="YES",(INDEX('Round 11'!$X$5:$X$64,MATCH(X30,'Round 11'!$W$5:$W$64,0))),""))</f>
        <v/>
      </c>
      <c r="AL30" s="343" t="str">
        <f>IF(X30="","",IF('Round 12'!$W$2="YES",(INDEX('Round 12'!$X$5:$X$64,MATCH(X30,'Round 12'!$W$5:$W$64,0))),""))</f>
        <v/>
      </c>
      <c r="AM30" s="438"/>
    </row>
    <row r="31" spans="2:39">
      <c r="B31" s="46">
        <v>26</v>
      </c>
      <c r="C31" s="332" t="str">
        <f t="shared" ca="1" si="0"/>
        <v/>
      </c>
      <c r="D31" s="611" t="str">
        <f ca="1">IF(C31="","",OFFSET('Flight Groups'!$D$6,MATCH(SMALL($W$6:$W$65,ROW()-ROW(C$6)+1),$W$6:$W$65,0)-1,))</f>
        <v/>
      </c>
      <c r="E31" s="612"/>
      <c r="F31" s="408">
        <f t="shared" si="3"/>
        <v>0</v>
      </c>
      <c r="G31" s="408">
        <f t="shared" si="4"/>
        <v>0</v>
      </c>
      <c r="H31" s="408">
        <f t="shared" ca="1" si="1"/>
        <v>0</v>
      </c>
      <c r="I31" s="409" t="str">
        <f>IF(X31="","",(INDEX($AA$6:$AA$65,MATCH(C31,X$6:$X$65,0))))</f>
        <v/>
      </c>
      <c r="J31" s="410" t="str">
        <f>IF(X31="","",(INDEX($AB$6:$AB$65,MATCH(C31,$X$6:X$65,0))))</f>
        <v/>
      </c>
      <c r="K31" s="410" t="str">
        <f>IF(X31="","",(INDEX($AC$6:$AC$65,MATCH(C31,$X$6:X$65,0))))</f>
        <v/>
      </c>
      <c r="L31" s="410" t="str">
        <f>IF(X31="","",(INDEX($AD$6:$AD$65,MATCH(C31,$X$6:X$65,0))))</f>
        <v/>
      </c>
      <c r="M31" s="410" t="str">
        <f>IF(X31="","",(INDEX($AE$6:$AE$65,MATCH(C31,$X$6:X$65,0))))</f>
        <v/>
      </c>
      <c r="N31" s="410" t="str">
        <f>IF(X31="","",(INDEX($AF$6:$AF$65,MATCH(C31,$X$6:X$65,0))))</f>
        <v/>
      </c>
      <c r="O31" s="410" t="str">
        <f>IF(X31="","",(INDEX($AG$6:$AG$65,MATCH(C31,$X$6:X$65,0))))</f>
        <v/>
      </c>
      <c r="P31" s="410" t="str">
        <f>IF(X31="","",(INDEX($AH$6:$AH$65,MATCH(C31,$X$6:X$65,0))))</f>
        <v/>
      </c>
      <c r="Q31" s="410" t="str">
        <f>IF(X31="","",(INDEX($AI$6:$AI$65,MATCH(C31,$X$6:X$65,0))))</f>
        <v/>
      </c>
      <c r="R31" s="410" t="str">
        <f>IF(X31="","",(INDEX($AJ$6:$AJ$65,MATCH(C31,$X$6:X$65,0))))</f>
        <v/>
      </c>
      <c r="S31" s="410" t="str">
        <f>IF(X31="","",(INDEX($AK$6:$AK$65,MATCH(C31,$X$6:X$65,0))))</f>
        <v/>
      </c>
      <c r="T31" s="411" t="str">
        <f>IF(X31="","",(INDEX($AL$6:$AL$65,MATCH(C31,$X$6:X$65,0))))</f>
        <v/>
      </c>
      <c r="U31" s="341" t="str">
        <f t="shared" si="2"/>
        <v/>
      </c>
      <c r="V31" s="342">
        <v>26</v>
      </c>
      <c r="W31" s="352">
        <f ca="1">+RANK(Z31,$Z$6:$Z$65)+COUNTIF($Z$6:Z31,Z31)-1</f>
        <v>26</v>
      </c>
      <c r="X31" s="15" t="str">
        <f>IF(ISBLANK('Flight Groups'!C31),"",'Flight Groups'!C31)</f>
        <v/>
      </c>
      <c r="Y31" s="355">
        <f t="shared" si="5"/>
        <v>0</v>
      </c>
      <c r="Z31" s="355">
        <f t="shared" si="6"/>
        <v>0</v>
      </c>
      <c r="AA31" s="360" t="str">
        <f>IF(X31="","",IF('Round 1'!$W$2="YES",(INDEX('Round 1'!$X$5:$X$64,MATCH(X31,'Round 1'!$W$5:$W$64,0))),""))</f>
        <v/>
      </c>
      <c r="AB31" s="328" t="str">
        <f>IF(X31="","",IF('Round 2'!$W$2="YES",(INDEX('Round 2'!$X$5:$X$64,MATCH(X31,'Round 2'!$W$5:$W$64,0))),""))</f>
        <v/>
      </c>
      <c r="AC31" s="66" t="str">
        <f>IF(X31="","",IF('Round 3'!$W$2="YES",(INDEX('Round 3'!$X$5:$X$64,MATCH(X31,'Round 3'!$W$5:$W$64,0))),""))</f>
        <v/>
      </c>
      <c r="AD31" s="328" t="str">
        <f>IF(X31="","",IF('Round 4'!$W$2="YES",(INDEX('Round 4'!$X$5:$X$64,MATCH(X31,'Round 4'!$W$5:$W$64,0))),""))</f>
        <v/>
      </c>
      <c r="AE31" s="66" t="str">
        <f>IF(X31="","",IF('Round 5'!$W$2="YES",(INDEX('Round 5'!$X$5:$X$64,MATCH(X31,'Round 5'!$W$5:$W$64,0))),""))</f>
        <v/>
      </c>
      <c r="AF31" s="328" t="str">
        <f>IF(X31="","",IF('Round 6'!$W$2="YES",(INDEX('Round 6'!$X$5:$X$64,MATCH(X31,'Round 6'!$W$5:$W$64,0))),""))</f>
        <v/>
      </c>
      <c r="AG31" s="66" t="str">
        <f>IF(X31="","",IF('Round 7'!$W$2="YES",(INDEX('Round 7'!$X$5:$X$64,MATCH(X31,'Round 7'!$W$5:$W$64,0))),""))</f>
        <v/>
      </c>
      <c r="AH31" s="328" t="str">
        <f>IF(X31="","",IF('Round 8'!$W$2="YES",(INDEX('Round 8'!$X$5:$X$64,MATCH(X31,'Round 8'!$W$5:$W$64,0))),""))</f>
        <v/>
      </c>
      <c r="AI31" s="66" t="str">
        <f>IF(X31="","",IF('Round 9'!$W$2="YES",(INDEX('Round 9'!$X$5:$X$64,MATCH(X31,'Round 9'!$W$5:$W$64,0))),""))</f>
        <v/>
      </c>
      <c r="AJ31" s="328" t="str">
        <f>IF(X31="","",IF('Round 10'!$W$2="YES",(INDEX('Round 10'!$X$5:$X$64,MATCH(X31,'Round 10'!$W$5:$W$64,0))),""))</f>
        <v/>
      </c>
      <c r="AK31" s="66" t="str">
        <f>IF(X31="","",IF('Round 11'!$W$2="YES",(INDEX('Round 11'!$X$5:$X$64,MATCH(X31,'Round 11'!$W$5:$W$64,0))),""))</f>
        <v/>
      </c>
      <c r="AL31" s="343" t="str">
        <f>IF(X31="","",IF('Round 12'!$W$2="YES",(INDEX('Round 12'!$X$5:$X$64,MATCH(X31,'Round 12'!$W$5:$W$64,0))),""))</f>
        <v/>
      </c>
      <c r="AM31" s="438"/>
    </row>
    <row r="32" spans="2:39">
      <c r="B32" s="46">
        <v>27</v>
      </c>
      <c r="C32" s="332" t="str">
        <f t="shared" ca="1" si="0"/>
        <v/>
      </c>
      <c r="D32" s="611" t="str">
        <f ca="1">IF(C32="","",OFFSET('Flight Groups'!$D$6,MATCH(SMALL($W$6:$W$65,ROW()-ROW(C$6)+1),$W$6:$W$65,0)-1,))</f>
        <v/>
      </c>
      <c r="E32" s="612"/>
      <c r="F32" s="408">
        <f t="shared" si="3"/>
        <v>0</v>
      </c>
      <c r="G32" s="408">
        <f t="shared" si="4"/>
        <v>0</v>
      </c>
      <c r="H32" s="408">
        <f t="shared" ca="1" si="1"/>
        <v>0</v>
      </c>
      <c r="I32" s="409" t="str">
        <f>IF(X32="","",(INDEX($AA$6:$AA$65,MATCH(C32,X$6:$X$65,0))))</f>
        <v/>
      </c>
      <c r="J32" s="410" t="str">
        <f>IF(X32="","",(INDEX($AB$6:$AB$65,MATCH(C32,$X$6:X$65,0))))</f>
        <v/>
      </c>
      <c r="K32" s="410" t="str">
        <f>IF(X32="","",(INDEX($AC$6:$AC$65,MATCH(C32,$X$6:X$65,0))))</f>
        <v/>
      </c>
      <c r="L32" s="410" t="str">
        <f>IF(X32="","",(INDEX($AD$6:$AD$65,MATCH(C32,$X$6:X$65,0))))</f>
        <v/>
      </c>
      <c r="M32" s="410" t="str">
        <f>IF(X32="","",(INDEX($AE$6:$AE$65,MATCH(C32,$X$6:X$65,0))))</f>
        <v/>
      </c>
      <c r="N32" s="410" t="str">
        <f>IF(X32="","",(INDEX($AF$6:$AF$65,MATCH(C32,$X$6:X$65,0))))</f>
        <v/>
      </c>
      <c r="O32" s="410" t="str">
        <f>IF(X32="","",(INDEX($AG$6:$AG$65,MATCH(C32,$X$6:X$65,0))))</f>
        <v/>
      </c>
      <c r="P32" s="410" t="str">
        <f>IF(X32="","",(INDEX($AH$6:$AH$65,MATCH(C32,$X$6:X$65,0))))</f>
        <v/>
      </c>
      <c r="Q32" s="410" t="str">
        <f>IF(X32="","",(INDEX($AI$6:$AI$65,MATCH(C32,$X$6:X$65,0))))</f>
        <v/>
      </c>
      <c r="R32" s="410" t="str">
        <f>IF(X32="","",(INDEX($AJ$6:$AJ$65,MATCH(C32,$X$6:X$65,0))))</f>
        <v/>
      </c>
      <c r="S32" s="410" t="str">
        <f>IF(X32="","",(INDEX($AK$6:$AK$65,MATCH(C32,$X$6:X$65,0))))</f>
        <v/>
      </c>
      <c r="T32" s="411" t="str">
        <f>IF(X32="","",(INDEX($AL$6:$AL$65,MATCH(C32,$X$6:X$65,0))))</f>
        <v/>
      </c>
      <c r="U32" s="341" t="str">
        <f t="shared" si="2"/>
        <v/>
      </c>
      <c r="V32" s="342">
        <v>27</v>
      </c>
      <c r="W32" s="352">
        <f ca="1">+RANK(Z32,$Z$6:$Z$65)+COUNTIF($Z$6:Z32,Z32)-1</f>
        <v>27</v>
      </c>
      <c r="X32" s="15" t="str">
        <f>IF(ISBLANK('Flight Groups'!C32),"",'Flight Groups'!C32)</f>
        <v/>
      </c>
      <c r="Y32" s="355">
        <f t="shared" si="5"/>
        <v>0</v>
      </c>
      <c r="Z32" s="355">
        <f t="shared" si="6"/>
        <v>0</v>
      </c>
      <c r="AA32" s="360" t="str">
        <f>IF(X32="","",IF('Round 1'!$W$2="YES",(INDEX('Round 1'!$X$5:$X$64,MATCH(X32,'Round 1'!$W$5:$W$64,0))),""))</f>
        <v/>
      </c>
      <c r="AB32" s="328" t="str">
        <f>IF(X32="","",IF('Round 2'!$W$2="YES",(INDEX('Round 2'!$X$5:$X$64,MATCH(X32,'Round 2'!$W$5:$W$64,0))),""))</f>
        <v/>
      </c>
      <c r="AC32" s="66" t="str">
        <f>IF(X32="","",IF('Round 3'!$W$2="YES",(INDEX('Round 3'!$X$5:$X$64,MATCH(X32,'Round 3'!$W$5:$W$64,0))),""))</f>
        <v/>
      </c>
      <c r="AD32" s="328" t="str">
        <f>IF(X32="","",IF('Round 4'!$W$2="YES",(INDEX('Round 4'!$X$5:$X$64,MATCH(X32,'Round 4'!$W$5:$W$64,0))),""))</f>
        <v/>
      </c>
      <c r="AE32" s="66" t="str">
        <f>IF(X32="","",IF('Round 5'!$W$2="YES",(INDEX('Round 5'!$X$5:$X$64,MATCH(X32,'Round 5'!$W$5:$W$64,0))),""))</f>
        <v/>
      </c>
      <c r="AF32" s="328" t="str">
        <f>IF(X32="","",IF('Round 6'!$W$2="YES",(INDEX('Round 6'!$X$5:$X$64,MATCH(X32,'Round 6'!$W$5:$W$64,0))),""))</f>
        <v/>
      </c>
      <c r="AG32" s="66" t="str">
        <f>IF(X32="","",IF('Round 7'!$W$2="YES",(INDEX('Round 7'!$X$5:$X$64,MATCH(X32,'Round 7'!$W$5:$W$64,0))),""))</f>
        <v/>
      </c>
      <c r="AH32" s="328" t="str">
        <f>IF(X32="","",IF('Round 8'!$W$2="YES",(INDEX('Round 8'!$X$5:$X$64,MATCH(X32,'Round 8'!$W$5:$W$64,0))),""))</f>
        <v/>
      </c>
      <c r="AI32" s="66" t="str">
        <f>IF(X32="","",IF('Round 9'!$W$2="YES",(INDEX('Round 9'!$X$5:$X$64,MATCH(X32,'Round 9'!$W$5:$W$64,0))),""))</f>
        <v/>
      </c>
      <c r="AJ32" s="328" t="str">
        <f>IF(X32="","",IF('Round 10'!$W$2="YES",(INDEX('Round 10'!$X$5:$X$64,MATCH(X32,'Round 10'!$W$5:$W$64,0))),""))</f>
        <v/>
      </c>
      <c r="AK32" s="66" t="str">
        <f>IF(X32="","",IF('Round 11'!$W$2="YES",(INDEX('Round 11'!$X$5:$X$64,MATCH(X32,'Round 11'!$W$5:$W$64,0))),""))</f>
        <v/>
      </c>
      <c r="AL32" s="343" t="str">
        <f>IF(X32="","",IF('Round 12'!$W$2="YES",(INDEX('Round 12'!$X$5:$X$64,MATCH(X32,'Round 12'!$W$5:$W$64,0))),""))</f>
        <v/>
      </c>
      <c r="AM32" s="438"/>
    </row>
    <row r="33" spans="2:39">
      <c r="B33" s="46">
        <v>28</v>
      </c>
      <c r="C33" s="332" t="str">
        <f t="shared" ca="1" si="0"/>
        <v/>
      </c>
      <c r="D33" s="611" t="str">
        <f ca="1">IF(C33="","",OFFSET('Flight Groups'!$D$6,MATCH(SMALL($W$6:$W$65,ROW()-ROW(C$6)+1),$W$6:$W$65,0)-1,))</f>
        <v/>
      </c>
      <c r="E33" s="612"/>
      <c r="F33" s="408">
        <f t="shared" si="3"/>
        <v>0</v>
      </c>
      <c r="G33" s="408">
        <f t="shared" si="4"/>
        <v>0</v>
      </c>
      <c r="H33" s="408">
        <f t="shared" ca="1" si="1"/>
        <v>0</v>
      </c>
      <c r="I33" s="409" t="str">
        <f>IF(X33="","",(INDEX($AA$6:$AA$65,MATCH(C33,X$6:$X$65,0))))</f>
        <v/>
      </c>
      <c r="J33" s="410" t="str">
        <f>IF(X33="","",(INDEX($AB$6:$AB$65,MATCH(C33,$X$6:X$65,0))))</f>
        <v/>
      </c>
      <c r="K33" s="410" t="str">
        <f>IF(X33="","",(INDEX($AC$6:$AC$65,MATCH(C33,$X$6:X$65,0))))</f>
        <v/>
      </c>
      <c r="L33" s="410" t="str">
        <f>IF(X33="","",(INDEX($AD$6:$AD$65,MATCH(C33,$X$6:X$65,0))))</f>
        <v/>
      </c>
      <c r="M33" s="410" t="str">
        <f>IF(X33="","",(INDEX($AE$6:$AE$65,MATCH(C33,$X$6:X$65,0))))</f>
        <v/>
      </c>
      <c r="N33" s="410" t="str">
        <f>IF(X33="","",(INDEX($AF$6:$AF$65,MATCH(C33,$X$6:X$65,0))))</f>
        <v/>
      </c>
      <c r="O33" s="410" t="str">
        <f>IF(X33="","",(INDEX($AG$6:$AG$65,MATCH(C33,$X$6:X$65,0))))</f>
        <v/>
      </c>
      <c r="P33" s="410" t="str">
        <f>IF(X33="","",(INDEX($AH$6:$AH$65,MATCH(C33,$X$6:X$65,0))))</f>
        <v/>
      </c>
      <c r="Q33" s="410" t="str">
        <f>IF(X33="","",(INDEX($AI$6:$AI$65,MATCH(C33,$X$6:X$65,0))))</f>
        <v/>
      </c>
      <c r="R33" s="410" t="str">
        <f>IF(X33="","",(INDEX($AJ$6:$AJ$65,MATCH(C33,$X$6:X$65,0))))</f>
        <v/>
      </c>
      <c r="S33" s="410" t="str">
        <f>IF(X33="","",(INDEX($AK$6:$AK$65,MATCH(C33,$X$6:X$65,0))))</f>
        <v/>
      </c>
      <c r="T33" s="411" t="str">
        <f>IF(X33="","",(INDEX($AL$6:$AL$65,MATCH(C33,$X$6:X$65,0))))</f>
        <v/>
      </c>
      <c r="U33" s="341" t="str">
        <f t="shared" si="2"/>
        <v/>
      </c>
      <c r="V33" s="342">
        <v>28</v>
      </c>
      <c r="W33" s="352">
        <f ca="1">+RANK(Z33,$Z$6:$Z$65)+COUNTIF($Z$6:Z33,Z33)-1</f>
        <v>28</v>
      </c>
      <c r="X33" s="15" t="str">
        <f>IF(ISBLANK('Flight Groups'!C33),"",'Flight Groups'!C33)</f>
        <v/>
      </c>
      <c r="Y33" s="355">
        <f t="shared" si="5"/>
        <v>0</v>
      </c>
      <c r="Z33" s="355">
        <f t="shared" si="6"/>
        <v>0</v>
      </c>
      <c r="AA33" s="360" t="str">
        <f>IF(X33="","",IF('Round 1'!$W$2="YES",(INDEX('Round 1'!$X$5:$X$64,MATCH(X33,'Round 1'!$W$5:$W$64,0))),""))</f>
        <v/>
      </c>
      <c r="AB33" s="328" t="str">
        <f>IF(X33="","",IF('Round 2'!$W$2="YES",(INDEX('Round 2'!$X$5:$X$64,MATCH(X33,'Round 2'!$W$5:$W$64,0))),""))</f>
        <v/>
      </c>
      <c r="AC33" s="66" t="str">
        <f>IF(X33="","",IF('Round 3'!$W$2="YES",(INDEX('Round 3'!$X$5:$X$64,MATCH(X33,'Round 3'!$W$5:$W$64,0))),""))</f>
        <v/>
      </c>
      <c r="AD33" s="328" t="str">
        <f>IF(X33="","",IF('Round 4'!$W$2="YES",(INDEX('Round 4'!$X$5:$X$64,MATCH(X33,'Round 4'!$W$5:$W$64,0))),""))</f>
        <v/>
      </c>
      <c r="AE33" s="66" t="str">
        <f>IF(X33="","",IF('Round 5'!$W$2="YES",(INDEX('Round 5'!$X$5:$X$64,MATCH(X33,'Round 5'!$W$5:$W$64,0))),""))</f>
        <v/>
      </c>
      <c r="AF33" s="328" t="str">
        <f>IF(X33="","",IF('Round 6'!$W$2="YES",(INDEX('Round 6'!$X$5:$X$64,MATCH(X33,'Round 6'!$W$5:$W$64,0))),""))</f>
        <v/>
      </c>
      <c r="AG33" s="66" t="str">
        <f>IF(X33="","",IF('Round 7'!$W$2="YES",(INDEX('Round 7'!$X$5:$X$64,MATCH(X33,'Round 7'!$W$5:$W$64,0))),""))</f>
        <v/>
      </c>
      <c r="AH33" s="328" t="str">
        <f>IF(X33="","",IF('Round 8'!$W$2="YES",(INDEX('Round 8'!$X$5:$X$64,MATCH(X33,'Round 8'!$W$5:$W$64,0))),""))</f>
        <v/>
      </c>
      <c r="AI33" s="66" t="str">
        <f>IF(X33="","",IF('Round 9'!$W$2="YES",(INDEX('Round 9'!$X$5:$X$64,MATCH(X33,'Round 9'!$W$5:$W$64,0))),""))</f>
        <v/>
      </c>
      <c r="AJ33" s="328" t="str">
        <f>IF(X33="","",IF('Round 10'!$W$2="YES",(INDEX('Round 10'!$X$5:$X$64,MATCH(X33,'Round 10'!$W$5:$W$64,0))),""))</f>
        <v/>
      </c>
      <c r="AK33" s="66" t="str">
        <f>IF(X33="","",IF('Round 11'!$W$2="YES",(INDEX('Round 11'!$X$5:$X$64,MATCH(X33,'Round 11'!$W$5:$W$64,0))),""))</f>
        <v/>
      </c>
      <c r="AL33" s="343" t="str">
        <f>IF(X33="","",IF('Round 12'!$W$2="YES",(INDEX('Round 12'!$X$5:$X$64,MATCH(X33,'Round 12'!$W$5:$W$64,0))),""))</f>
        <v/>
      </c>
      <c r="AM33" s="438"/>
    </row>
    <row r="34" spans="2:39">
      <c r="B34" s="46">
        <v>29</v>
      </c>
      <c r="C34" s="332" t="str">
        <f t="shared" ca="1" si="0"/>
        <v/>
      </c>
      <c r="D34" s="611" t="str">
        <f ca="1">IF(C34="","",OFFSET('Flight Groups'!$D$6,MATCH(SMALL($W$6:$W$65,ROW()-ROW(C$6)+1),$W$6:$W$65,0)-1,))</f>
        <v/>
      </c>
      <c r="E34" s="612"/>
      <c r="F34" s="408">
        <f t="shared" si="3"/>
        <v>0</v>
      </c>
      <c r="G34" s="408">
        <f t="shared" si="4"/>
        <v>0</v>
      </c>
      <c r="H34" s="408">
        <f t="shared" ca="1" si="1"/>
        <v>0</v>
      </c>
      <c r="I34" s="409" t="str">
        <f>IF(X34="","",(INDEX($AA$6:$AA$65,MATCH(C34,X$6:$X$65,0))))</f>
        <v/>
      </c>
      <c r="J34" s="410" t="str">
        <f>IF(X34="","",(INDEX($AB$6:$AB$65,MATCH(C34,$X$6:X$65,0))))</f>
        <v/>
      </c>
      <c r="K34" s="410" t="str">
        <f>IF(X34="","",(INDEX($AC$6:$AC$65,MATCH(C34,$X$6:X$65,0))))</f>
        <v/>
      </c>
      <c r="L34" s="410" t="str">
        <f>IF(X34="","",(INDEX($AD$6:$AD$65,MATCH(C34,$X$6:X$65,0))))</f>
        <v/>
      </c>
      <c r="M34" s="410" t="str">
        <f>IF(X34="","",(INDEX($AE$6:$AE$65,MATCH(C34,$X$6:X$65,0))))</f>
        <v/>
      </c>
      <c r="N34" s="410" t="str">
        <f>IF(X34="","",(INDEX($AF$6:$AF$65,MATCH(C34,$X$6:X$65,0))))</f>
        <v/>
      </c>
      <c r="O34" s="410" t="str">
        <f>IF(X34="","",(INDEX($AG$6:$AG$65,MATCH(C34,$X$6:X$65,0))))</f>
        <v/>
      </c>
      <c r="P34" s="410" t="str">
        <f>IF(X34="","",(INDEX($AH$6:$AH$65,MATCH(C34,$X$6:X$65,0))))</f>
        <v/>
      </c>
      <c r="Q34" s="410" t="str">
        <f>IF(X34="","",(INDEX($AI$6:$AI$65,MATCH(C34,$X$6:X$65,0))))</f>
        <v/>
      </c>
      <c r="R34" s="410" t="str">
        <f>IF(X34="","",(INDEX($AJ$6:$AJ$65,MATCH(C34,$X$6:X$65,0))))</f>
        <v/>
      </c>
      <c r="S34" s="410" t="str">
        <f>IF(X34="","",(INDEX($AK$6:$AK$65,MATCH(C34,$X$6:X$65,0))))</f>
        <v/>
      </c>
      <c r="T34" s="411" t="str">
        <f>IF(X34="","",(INDEX($AL$6:$AL$65,MATCH(C34,$X$6:X$65,0))))</f>
        <v/>
      </c>
      <c r="U34" s="341" t="str">
        <f t="shared" si="2"/>
        <v/>
      </c>
      <c r="V34" s="342">
        <v>29</v>
      </c>
      <c r="W34" s="352">
        <f ca="1">+RANK(Z34,$Z$6:$Z$65)+COUNTIF($Z$6:Z34,Z34)-1</f>
        <v>29</v>
      </c>
      <c r="X34" s="15" t="str">
        <f>IF(ISBLANK('Flight Groups'!C34),"",'Flight Groups'!C34)</f>
        <v/>
      </c>
      <c r="Y34" s="355">
        <f t="shared" si="5"/>
        <v>0</v>
      </c>
      <c r="Z34" s="355">
        <f t="shared" si="6"/>
        <v>0</v>
      </c>
      <c r="AA34" s="360" t="str">
        <f>IF(X34="","",IF('Round 1'!$W$2="YES",(INDEX('Round 1'!$X$5:$X$64,MATCH(X34,'Round 1'!$W$5:$W$64,0))),""))</f>
        <v/>
      </c>
      <c r="AB34" s="328" t="str">
        <f>IF(X34="","",IF('Round 2'!$W$2="YES",(INDEX('Round 2'!$X$5:$X$64,MATCH(X34,'Round 2'!$W$5:$W$64,0))),""))</f>
        <v/>
      </c>
      <c r="AC34" s="66" t="str">
        <f>IF(X34="","",IF('Round 3'!$W$2="YES",(INDEX('Round 3'!$X$5:$X$64,MATCH(X34,'Round 3'!$W$5:$W$64,0))),""))</f>
        <v/>
      </c>
      <c r="AD34" s="328" t="str">
        <f>IF(X34="","",IF('Round 4'!$W$2="YES",(INDEX('Round 4'!$X$5:$X$64,MATCH(X34,'Round 4'!$W$5:$W$64,0))),""))</f>
        <v/>
      </c>
      <c r="AE34" s="66" t="str">
        <f>IF(X34="","",IF('Round 5'!$W$2="YES",(INDEX('Round 5'!$X$5:$X$64,MATCH(X34,'Round 5'!$W$5:$W$64,0))),""))</f>
        <v/>
      </c>
      <c r="AF34" s="328" t="str">
        <f>IF(X34="","",IF('Round 6'!$W$2="YES",(INDEX('Round 6'!$X$5:$X$64,MATCH(X34,'Round 6'!$W$5:$W$64,0))),""))</f>
        <v/>
      </c>
      <c r="AG34" s="66" t="str">
        <f>IF(X34="","",IF('Round 7'!$W$2="YES",(INDEX('Round 7'!$X$5:$X$64,MATCH(X34,'Round 7'!$W$5:$W$64,0))),""))</f>
        <v/>
      </c>
      <c r="AH34" s="328" t="str">
        <f>IF(X34="","",IF('Round 8'!$W$2="YES",(INDEX('Round 8'!$X$5:$X$64,MATCH(X34,'Round 8'!$W$5:$W$64,0))),""))</f>
        <v/>
      </c>
      <c r="AI34" s="66" t="str">
        <f>IF(X34="","",IF('Round 9'!$W$2="YES",(INDEX('Round 9'!$X$5:$X$64,MATCH(X34,'Round 9'!$W$5:$W$64,0))),""))</f>
        <v/>
      </c>
      <c r="AJ34" s="328" t="str">
        <f>IF(X34="","",IF('Round 10'!$W$2="YES",(INDEX('Round 10'!$X$5:$X$64,MATCH(X34,'Round 10'!$W$5:$W$64,0))),""))</f>
        <v/>
      </c>
      <c r="AK34" s="66" t="str">
        <f>IF(X34="","",IF('Round 11'!$W$2="YES",(INDEX('Round 11'!$X$5:$X$64,MATCH(X34,'Round 11'!$W$5:$W$64,0))),""))</f>
        <v/>
      </c>
      <c r="AL34" s="343" t="str">
        <f>IF(X34="","",IF('Round 12'!$W$2="YES",(INDEX('Round 12'!$X$5:$X$64,MATCH(X34,'Round 12'!$W$5:$W$64,0))),""))</f>
        <v/>
      </c>
      <c r="AM34" s="438"/>
    </row>
    <row r="35" spans="2:39">
      <c r="B35" s="46">
        <v>30</v>
      </c>
      <c r="C35" s="332" t="str">
        <f t="shared" ca="1" si="0"/>
        <v/>
      </c>
      <c r="D35" s="611" t="str">
        <f ca="1">IF(C35="","",OFFSET('Flight Groups'!$D$6,MATCH(SMALL($W$6:$W$65,ROW()-ROW(C$6)+1),$W$6:$W$65,0)-1,))</f>
        <v/>
      </c>
      <c r="E35" s="612"/>
      <c r="F35" s="408">
        <f t="shared" si="3"/>
        <v>0</v>
      </c>
      <c r="G35" s="408">
        <f t="shared" si="4"/>
        <v>0</v>
      </c>
      <c r="H35" s="408">
        <f t="shared" ca="1" si="1"/>
        <v>0</v>
      </c>
      <c r="I35" s="409" t="str">
        <f>IF(X35="","",(INDEX($AA$6:$AA$65,MATCH(C35,X$6:$X$65,0))))</f>
        <v/>
      </c>
      <c r="J35" s="410" t="str">
        <f>IF(X35="","",(INDEX($AB$6:$AB$65,MATCH(C35,$X$6:X$65,0))))</f>
        <v/>
      </c>
      <c r="K35" s="410" t="str">
        <f>IF(X35="","",(INDEX($AC$6:$AC$65,MATCH(C35,$X$6:X$65,0))))</f>
        <v/>
      </c>
      <c r="L35" s="410" t="str">
        <f>IF(X35="","",(INDEX($AD$6:$AD$65,MATCH(C35,$X$6:X$65,0))))</f>
        <v/>
      </c>
      <c r="M35" s="410" t="str">
        <f>IF(X35="","",(INDEX($AE$6:$AE$65,MATCH(C35,$X$6:X$65,0))))</f>
        <v/>
      </c>
      <c r="N35" s="410" t="str">
        <f>IF(X35="","",(INDEX($AF$6:$AF$65,MATCH(C35,$X$6:X$65,0))))</f>
        <v/>
      </c>
      <c r="O35" s="410" t="str">
        <f>IF(X35="","",(INDEX($AG$6:$AG$65,MATCH(C35,$X$6:X$65,0))))</f>
        <v/>
      </c>
      <c r="P35" s="410" t="str">
        <f>IF(X35="","",(INDEX($AH$6:$AH$65,MATCH(C35,$X$6:X$65,0))))</f>
        <v/>
      </c>
      <c r="Q35" s="410" t="str">
        <f>IF(X35="","",(INDEX($AI$6:$AI$65,MATCH(C35,$X$6:X$65,0))))</f>
        <v/>
      </c>
      <c r="R35" s="410" t="str">
        <f>IF(X35="","",(INDEX($AJ$6:$AJ$65,MATCH(C35,$X$6:X$65,0))))</f>
        <v/>
      </c>
      <c r="S35" s="410" t="str">
        <f>IF(X35="","",(INDEX($AK$6:$AK$65,MATCH(C35,$X$6:X$65,0))))</f>
        <v/>
      </c>
      <c r="T35" s="411" t="str">
        <f>IF(X35="","",(INDEX($AL$6:$AL$65,MATCH(C35,$X$6:X$65,0))))</f>
        <v/>
      </c>
      <c r="U35" s="341" t="str">
        <f t="shared" si="2"/>
        <v/>
      </c>
      <c r="V35" s="342">
        <v>30</v>
      </c>
      <c r="W35" s="352">
        <f ca="1">+RANK(Z35,$Z$6:$Z$65)+COUNTIF($Z$6:Z35,Z35)-1</f>
        <v>30</v>
      </c>
      <c r="X35" s="15" t="str">
        <f>IF(ISBLANK('Flight Groups'!C35),"",'Flight Groups'!C35)</f>
        <v/>
      </c>
      <c r="Y35" s="355">
        <f t="shared" si="5"/>
        <v>0</v>
      </c>
      <c r="Z35" s="355">
        <f t="shared" si="6"/>
        <v>0</v>
      </c>
      <c r="AA35" s="360" t="str">
        <f>IF(X35="","",IF('Round 1'!$W$2="YES",(INDEX('Round 1'!$X$5:$X$64,MATCH(X35,'Round 1'!$W$5:$W$64,0))),""))</f>
        <v/>
      </c>
      <c r="AB35" s="328" t="str">
        <f>IF(X35="","",IF('Round 2'!$W$2="YES",(INDEX('Round 2'!$X$5:$X$64,MATCH(X35,'Round 2'!$W$5:$W$64,0))),""))</f>
        <v/>
      </c>
      <c r="AC35" s="66" t="str">
        <f>IF(X35="","",IF('Round 3'!$W$2="YES",(INDEX('Round 3'!$X$5:$X$64,MATCH(X35,'Round 3'!$W$5:$W$64,0))),""))</f>
        <v/>
      </c>
      <c r="AD35" s="328" t="str">
        <f>IF(X35="","",IF('Round 4'!$W$2="YES",(INDEX('Round 4'!$X$5:$X$64,MATCH(X35,'Round 4'!$W$5:$W$64,0))),""))</f>
        <v/>
      </c>
      <c r="AE35" s="66" t="str">
        <f>IF(X35="","",IF('Round 5'!$W$2="YES",(INDEX('Round 5'!$X$5:$X$64,MATCH(X35,'Round 5'!$W$5:$W$64,0))),""))</f>
        <v/>
      </c>
      <c r="AF35" s="328" t="str">
        <f>IF(X35="","",IF('Round 6'!$W$2="YES",(INDEX('Round 6'!$X$5:$X$64,MATCH(X35,'Round 6'!$W$5:$W$64,0))),""))</f>
        <v/>
      </c>
      <c r="AG35" s="66" t="str">
        <f>IF(X35="","",IF('Round 7'!$W$2="YES",(INDEX('Round 7'!$X$5:$X$64,MATCH(X35,'Round 7'!$W$5:$W$64,0))),""))</f>
        <v/>
      </c>
      <c r="AH35" s="328" t="str">
        <f>IF(X35="","",IF('Round 8'!$W$2="YES",(INDEX('Round 8'!$X$5:$X$64,MATCH(X35,'Round 8'!$W$5:$W$64,0))),""))</f>
        <v/>
      </c>
      <c r="AI35" s="66" t="str">
        <f>IF(X35="","",IF('Round 9'!$W$2="YES",(INDEX('Round 9'!$X$5:$X$64,MATCH(X35,'Round 9'!$W$5:$W$64,0))),""))</f>
        <v/>
      </c>
      <c r="AJ35" s="328" t="str">
        <f>IF(X35="","",IF('Round 10'!$W$2="YES",(INDEX('Round 10'!$X$5:$X$64,MATCH(X35,'Round 10'!$W$5:$W$64,0))),""))</f>
        <v/>
      </c>
      <c r="AK35" s="66" t="str">
        <f>IF(X35="","",IF('Round 11'!$W$2="YES",(INDEX('Round 11'!$X$5:$X$64,MATCH(X35,'Round 11'!$W$5:$W$64,0))),""))</f>
        <v/>
      </c>
      <c r="AL35" s="343" t="str">
        <f>IF(X35="","",IF('Round 12'!$W$2="YES",(INDEX('Round 12'!$X$5:$X$64,MATCH(X35,'Round 12'!$W$5:$W$64,0))),""))</f>
        <v/>
      </c>
      <c r="AM35" s="438"/>
    </row>
    <row r="36" spans="2:39">
      <c r="B36" s="46">
        <v>31</v>
      </c>
      <c r="C36" s="332" t="str">
        <f t="shared" ca="1" si="0"/>
        <v/>
      </c>
      <c r="D36" s="611" t="str">
        <f ca="1">IF(C36="","",OFFSET('Flight Groups'!$D$6,MATCH(SMALL($W$6:$W$65,ROW()-ROW(C$6)+1),$W$6:$W$65,0)-1,))</f>
        <v/>
      </c>
      <c r="E36" s="612"/>
      <c r="F36" s="408">
        <f t="shared" si="3"/>
        <v>0</v>
      </c>
      <c r="G36" s="408">
        <f t="shared" si="4"/>
        <v>0</v>
      </c>
      <c r="H36" s="408">
        <f t="shared" ca="1" si="1"/>
        <v>0</v>
      </c>
      <c r="I36" s="409" t="str">
        <f>IF(X36="","",(INDEX($AA$6:$AA$65,MATCH(C36,X$6:$X$65,0))))</f>
        <v/>
      </c>
      <c r="J36" s="410" t="str">
        <f>IF(X36="","",(INDEX($AB$6:$AB$65,MATCH(C36,$X$6:X$65,0))))</f>
        <v/>
      </c>
      <c r="K36" s="410" t="str">
        <f>IF(X36="","",(INDEX($AC$6:$AC$65,MATCH(C36,$X$6:X$65,0))))</f>
        <v/>
      </c>
      <c r="L36" s="410" t="str">
        <f>IF(X36="","",(INDEX($AD$6:$AD$65,MATCH(C36,$X$6:X$65,0))))</f>
        <v/>
      </c>
      <c r="M36" s="410" t="str">
        <f>IF(X36="","",(INDEX($AE$6:$AE$65,MATCH(C36,$X$6:X$65,0))))</f>
        <v/>
      </c>
      <c r="N36" s="410" t="str">
        <f>IF(X36="","",(INDEX($AF$6:$AF$65,MATCH(C36,$X$6:X$65,0))))</f>
        <v/>
      </c>
      <c r="O36" s="410" t="str">
        <f>IF(X36="","",(INDEX($AG$6:$AG$65,MATCH(C36,$X$6:X$65,0))))</f>
        <v/>
      </c>
      <c r="P36" s="410" t="str">
        <f>IF(X36="","",(INDEX($AH$6:$AH$65,MATCH(C36,$X$6:X$65,0))))</f>
        <v/>
      </c>
      <c r="Q36" s="410" t="str">
        <f>IF(X36="","",(INDEX($AI$6:$AI$65,MATCH(C36,$X$6:X$65,0))))</f>
        <v/>
      </c>
      <c r="R36" s="410" t="str">
        <f>IF(X36="","",(INDEX($AJ$6:$AJ$65,MATCH(C36,$X$6:X$65,0))))</f>
        <v/>
      </c>
      <c r="S36" s="410" t="str">
        <f>IF(X36="","",(INDEX($AK$6:$AK$65,MATCH(C36,$X$6:X$65,0))))</f>
        <v/>
      </c>
      <c r="T36" s="411" t="str">
        <f>IF(X36="","",(INDEX($AL$6:$AL$65,MATCH(C36,$X$6:X$65,0))))</f>
        <v/>
      </c>
      <c r="U36" s="341" t="str">
        <f t="shared" si="2"/>
        <v/>
      </c>
      <c r="V36" s="342">
        <v>31</v>
      </c>
      <c r="W36" s="352">
        <f ca="1">+RANK(Z36,$Z$6:$Z$65)+COUNTIF($Z$6:Z36,Z36)-1</f>
        <v>31</v>
      </c>
      <c r="X36" s="15" t="str">
        <f>IF(ISBLANK('Flight Groups'!C36),"",'Flight Groups'!C36)</f>
        <v/>
      </c>
      <c r="Y36" s="355">
        <f t="shared" si="5"/>
        <v>0</v>
      </c>
      <c r="Z36" s="355">
        <f t="shared" si="6"/>
        <v>0</v>
      </c>
      <c r="AA36" s="360" t="str">
        <f>IF(X36="","",IF('Round 1'!$W$2="YES",(INDEX('Round 1'!$X$5:$X$64,MATCH(X36,'Round 1'!$W$5:$W$64,0))),""))</f>
        <v/>
      </c>
      <c r="AB36" s="328" t="str">
        <f>IF(X36="","",IF('Round 2'!$W$2="YES",(INDEX('Round 2'!$X$5:$X$64,MATCH(X36,'Round 2'!$W$5:$W$64,0))),""))</f>
        <v/>
      </c>
      <c r="AC36" s="66" t="str">
        <f>IF(X36="","",IF('Round 3'!$W$2="YES",(INDEX('Round 3'!$X$5:$X$64,MATCH(X36,'Round 3'!$W$5:$W$64,0))),""))</f>
        <v/>
      </c>
      <c r="AD36" s="328" t="str">
        <f>IF(X36="","",IF('Round 4'!$W$2="YES",(INDEX('Round 4'!$X$5:$X$64,MATCH(X36,'Round 4'!$W$5:$W$64,0))),""))</f>
        <v/>
      </c>
      <c r="AE36" s="66" t="str">
        <f>IF(X36="","",IF('Round 5'!$W$2="YES",(INDEX('Round 5'!$X$5:$X$64,MATCH(X36,'Round 5'!$W$5:$W$64,0))),""))</f>
        <v/>
      </c>
      <c r="AF36" s="328" t="str">
        <f>IF(X36="","",IF('Round 6'!$W$2="YES",(INDEX('Round 6'!$X$5:$X$64,MATCH(X36,'Round 6'!$W$5:$W$64,0))),""))</f>
        <v/>
      </c>
      <c r="AG36" s="66" t="str">
        <f>IF(X36="","",IF('Round 7'!$W$2="YES",(INDEX('Round 7'!$X$5:$X$64,MATCH(X36,'Round 7'!$W$5:$W$64,0))),""))</f>
        <v/>
      </c>
      <c r="AH36" s="328" t="str">
        <f>IF(X36="","",IF('Round 8'!$W$2="YES",(INDEX('Round 8'!$X$5:$X$64,MATCH(X36,'Round 8'!$W$5:$W$64,0))),""))</f>
        <v/>
      </c>
      <c r="AI36" s="66" t="str">
        <f>IF(X36="","",IF('Round 9'!$W$2="YES",(INDEX('Round 9'!$X$5:$X$64,MATCH(X36,'Round 9'!$W$5:$W$64,0))),""))</f>
        <v/>
      </c>
      <c r="AJ36" s="328" t="str">
        <f>IF(X36="","",IF('Round 10'!$W$2="YES",(INDEX('Round 10'!$X$5:$X$64,MATCH(X36,'Round 10'!$W$5:$W$64,0))),""))</f>
        <v/>
      </c>
      <c r="AK36" s="66" t="str">
        <f>IF(X36="","",IF('Round 11'!$W$2="YES",(INDEX('Round 11'!$X$5:$X$64,MATCH(X36,'Round 11'!$W$5:$W$64,0))),""))</f>
        <v/>
      </c>
      <c r="AL36" s="343" t="str">
        <f>IF(X36="","",IF('Round 12'!$W$2="YES",(INDEX('Round 12'!$X$5:$X$64,MATCH(X36,'Round 12'!$W$5:$W$64,0))),""))</f>
        <v/>
      </c>
      <c r="AM36" s="438"/>
    </row>
    <row r="37" spans="2:39">
      <c r="B37" s="104">
        <v>32</v>
      </c>
      <c r="C37" s="332" t="str">
        <f t="shared" ca="1" si="0"/>
        <v/>
      </c>
      <c r="D37" s="611" t="str">
        <f ca="1">IF(C37="","",OFFSET('Flight Groups'!$D$6,MATCH(SMALL($W$6:$W$65,ROW()-ROW(C$6)+1),$W$6:$W$65,0)-1,))</f>
        <v/>
      </c>
      <c r="E37" s="612"/>
      <c r="F37" s="408">
        <f t="shared" si="3"/>
        <v>0</v>
      </c>
      <c r="G37" s="408">
        <f t="shared" si="4"/>
        <v>0</v>
      </c>
      <c r="H37" s="408">
        <f t="shared" ca="1" si="1"/>
        <v>0</v>
      </c>
      <c r="I37" s="409" t="str">
        <f>IF(X37="","",(INDEX($AA$6:$AA$65,MATCH(C37,X$6:$X$65,0))))</f>
        <v/>
      </c>
      <c r="J37" s="410" t="str">
        <f>IF(X37="","",(INDEX($AB$6:$AB$65,MATCH(C37,$X$6:X$65,0))))</f>
        <v/>
      </c>
      <c r="K37" s="410" t="str">
        <f>IF(X37="","",(INDEX($AC$6:$AC$65,MATCH(C37,$X$6:X$65,0))))</f>
        <v/>
      </c>
      <c r="L37" s="410" t="str">
        <f>IF(X37="","",(INDEX($AD$6:$AD$65,MATCH(C37,$X$6:X$65,0))))</f>
        <v/>
      </c>
      <c r="M37" s="410" t="str">
        <f>IF(X37="","",(INDEX($AE$6:$AE$65,MATCH(C37,$X$6:X$65,0))))</f>
        <v/>
      </c>
      <c r="N37" s="410" t="str">
        <f>IF(X37="","",(INDEX($AF$6:$AF$65,MATCH(C37,$X$6:X$65,0))))</f>
        <v/>
      </c>
      <c r="O37" s="410" t="str">
        <f>IF(X37="","",(INDEX($AG$6:$AG$65,MATCH(C37,$X$6:X$65,0))))</f>
        <v/>
      </c>
      <c r="P37" s="410" t="str">
        <f>IF(X37="","",(INDEX($AH$6:$AH$65,MATCH(C37,$X$6:X$65,0))))</f>
        <v/>
      </c>
      <c r="Q37" s="410" t="str">
        <f>IF(X37="","",(INDEX($AI$6:$AI$65,MATCH(C37,$X$6:X$65,0))))</f>
        <v/>
      </c>
      <c r="R37" s="410" t="str">
        <f>IF(X37="","",(INDEX($AJ$6:$AJ$65,MATCH(C37,$X$6:X$65,0))))</f>
        <v/>
      </c>
      <c r="S37" s="410" t="str">
        <f>IF(X37="","",(INDEX($AK$6:$AK$65,MATCH(C37,$X$6:X$65,0))))</f>
        <v/>
      </c>
      <c r="T37" s="411" t="str">
        <f>IF(X37="","",(INDEX($AL$6:$AL$65,MATCH(C37,$X$6:X$65,0))))</f>
        <v/>
      </c>
      <c r="U37" s="341" t="str">
        <f t="shared" si="2"/>
        <v/>
      </c>
      <c r="V37" s="342">
        <v>32</v>
      </c>
      <c r="W37" s="352">
        <f ca="1">+RANK(Z37,$Z$6:$Z$65)+COUNTIF($Z$6:Z37,Z37)-1</f>
        <v>32</v>
      </c>
      <c r="X37" s="15" t="str">
        <f>IF(ISBLANK('Flight Groups'!C37),"",'Flight Groups'!C37)</f>
        <v/>
      </c>
      <c r="Y37" s="355">
        <f t="shared" si="5"/>
        <v>0</v>
      </c>
      <c r="Z37" s="355">
        <f t="shared" si="6"/>
        <v>0</v>
      </c>
      <c r="AA37" s="360" t="str">
        <f>IF(X37="","",IF('Round 1'!$W$2="YES",(INDEX('Round 1'!$X$5:$X$64,MATCH(X37,'Round 1'!$W$5:$W$64,0))),""))</f>
        <v/>
      </c>
      <c r="AB37" s="328" t="str">
        <f>IF(X37="","",IF('Round 2'!$W$2="YES",(INDEX('Round 2'!$X$5:$X$64,MATCH(X37,'Round 2'!$W$5:$W$64,0))),""))</f>
        <v/>
      </c>
      <c r="AC37" s="66" t="str">
        <f>IF(X37="","",IF('Round 3'!$W$2="YES",(INDEX('Round 3'!$X$5:$X$64,MATCH(X37,'Round 3'!$W$5:$W$64,0))),""))</f>
        <v/>
      </c>
      <c r="AD37" s="328" t="str">
        <f>IF(X37="","",IF('Round 4'!$W$2="YES",(INDEX('Round 4'!$X$5:$X$64,MATCH(X37,'Round 4'!$W$5:$W$64,0))),""))</f>
        <v/>
      </c>
      <c r="AE37" s="66" t="str">
        <f>IF(X37="","",IF('Round 5'!$W$2="YES",(INDEX('Round 5'!$X$5:$X$64,MATCH(X37,'Round 5'!$W$5:$W$64,0))),""))</f>
        <v/>
      </c>
      <c r="AF37" s="328" t="str">
        <f>IF(X37="","",IF('Round 6'!$W$2="YES",(INDEX('Round 6'!$X$5:$X$64,MATCH(X37,'Round 6'!$W$5:$W$64,0))),""))</f>
        <v/>
      </c>
      <c r="AG37" s="66" t="str">
        <f>IF(X37="","",IF('Round 7'!$W$2="YES",(INDEX('Round 7'!$X$5:$X$64,MATCH(X37,'Round 7'!$W$5:$W$64,0))),""))</f>
        <v/>
      </c>
      <c r="AH37" s="328" t="str">
        <f>IF(X37="","",IF('Round 8'!$W$2="YES",(INDEX('Round 8'!$X$5:$X$64,MATCH(X37,'Round 8'!$W$5:$W$64,0))),""))</f>
        <v/>
      </c>
      <c r="AI37" s="66" t="str">
        <f>IF(X37="","",IF('Round 9'!$W$2="YES",(INDEX('Round 9'!$X$5:$X$64,MATCH(X37,'Round 9'!$W$5:$W$64,0))),""))</f>
        <v/>
      </c>
      <c r="AJ37" s="328" t="str">
        <f>IF(X37="","",IF('Round 10'!$W$2="YES",(INDEX('Round 10'!$X$5:$X$64,MATCH(X37,'Round 10'!$W$5:$W$64,0))),""))</f>
        <v/>
      </c>
      <c r="AK37" s="66" t="str">
        <f>IF(X37="","",IF('Round 11'!$W$2="YES",(INDEX('Round 11'!$X$5:$X$64,MATCH(X37,'Round 11'!$W$5:$W$64,0))),""))</f>
        <v/>
      </c>
      <c r="AL37" s="343" t="str">
        <f>IF(X37="","",IF('Round 12'!$W$2="YES",(INDEX('Round 12'!$X$5:$X$64,MATCH(X37,'Round 12'!$W$5:$W$64,0))),""))</f>
        <v/>
      </c>
      <c r="AM37" s="438"/>
    </row>
    <row r="38" spans="2:39">
      <c r="B38" s="104">
        <v>33</v>
      </c>
      <c r="C38" s="332" t="str">
        <f t="shared" ref="C38:C65" ca="1" si="7">OFFSET($X$6,MATCH(SMALL($W$6:$W$65,ROW()-ROW(C$6)+1),$W$6:$W$65,0)-1,0)</f>
        <v/>
      </c>
      <c r="D38" s="611" t="str">
        <f ca="1">IF(C38="","",OFFSET('Flight Groups'!$D$6,MATCH(SMALL($W$6:$W$65,ROW()-ROW(C$6)+1),$W$6:$W$65,0)-1,))</f>
        <v/>
      </c>
      <c r="E38" s="612"/>
      <c r="F38" s="408">
        <f t="shared" si="3"/>
        <v>0</v>
      </c>
      <c r="G38" s="408">
        <f t="shared" si="4"/>
        <v>0</v>
      </c>
      <c r="H38" s="408">
        <f t="shared" ref="H38:H65" ca="1" si="8">(G38/MAX($G$6:$G$65)*1000)</f>
        <v>0</v>
      </c>
      <c r="I38" s="409" t="str">
        <f>IF(X38="","",(INDEX($AA$6:$AA$65,MATCH(C38,X$6:$X$65,0))))</f>
        <v/>
      </c>
      <c r="J38" s="410" t="str">
        <f>IF(X38="","",(INDEX($AB$6:$AB$65,MATCH(C38,$X$6:X$65,0))))</f>
        <v/>
      </c>
      <c r="K38" s="410" t="str">
        <f>IF(X38="","",(INDEX($AC$6:$AC$65,MATCH(C38,$X$6:X$65,0))))</f>
        <v/>
      </c>
      <c r="L38" s="410" t="str">
        <f>IF(X38="","",(INDEX($AD$6:$AD$65,MATCH(C38,$X$6:X$65,0))))</f>
        <v/>
      </c>
      <c r="M38" s="410" t="str">
        <f>IF(X38="","",(INDEX($AE$6:$AE$65,MATCH(C38,$X$6:X$65,0))))</f>
        <v/>
      </c>
      <c r="N38" s="410" t="str">
        <f>IF(X38="","",(INDEX($AF$6:$AF$65,MATCH(C38,$X$6:X$65,0))))</f>
        <v/>
      </c>
      <c r="O38" s="410" t="str">
        <f>IF(X38="","",(INDEX($AG$6:$AG$65,MATCH(C38,$X$6:X$65,0))))</f>
        <v/>
      </c>
      <c r="P38" s="410" t="str">
        <f>IF(X38="","",(INDEX($AH$6:$AH$65,MATCH(C38,$X$6:X$65,0))))</f>
        <v/>
      </c>
      <c r="Q38" s="410" t="str">
        <f>IF(X38="","",(INDEX($AI$6:$AI$65,MATCH(C38,$X$6:X$65,0))))</f>
        <v/>
      </c>
      <c r="R38" s="410" t="str">
        <f>IF(X38="","",(INDEX($AJ$6:$AJ$65,MATCH(C38,$X$6:X$65,0))))</f>
        <v/>
      </c>
      <c r="S38" s="410" t="str">
        <f>IF(X38="","",(INDEX($AK$6:$AK$65,MATCH(C38,$X$6:X$65,0))))</f>
        <v/>
      </c>
      <c r="T38" s="411" t="str">
        <f>IF(X38="","",(INDEX($AL$6:$AL$65,MATCH(C38,$X$6:X$65,0))))</f>
        <v/>
      </c>
      <c r="U38" s="341" t="str">
        <f t="shared" ref="U38:U65" si="9">IF(G38=0,"",IF(COUNTIF(H:H,H38)&gt;1,"TIE",""))</f>
        <v/>
      </c>
      <c r="V38" s="342">
        <v>33</v>
      </c>
      <c r="W38" s="352">
        <f ca="1">+RANK(Z38,$Z$6:$Z$65)+COUNTIF($Z$6:Z38,Z38)-1</f>
        <v>33</v>
      </c>
      <c r="X38" s="15" t="str">
        <f>IF(ISBLANK('Flight Groups'!C38),"",'Flight Groups'!C38)</f>
        <v/>
      </c>
      <c r="Y38" s="355">
        <f t="shared" si="5"/>
        <v>0</v>
      </c>
      <c r="Z38" s="355">
        <f t="shared" si="6"/>
        <v>0</v>
      </c>
      <c r="AA38" s="360" t="str">
        <f>IF(X38="","",IF('Round 1'!$W$2="YES",(INDEX('Round 1'!$X$5:$X$64,MATCH(X38,'Round 1'!$W$5:$W$64,0))),""))</f>
        <v/>
      </c>
      <c r="AB38" s="328" t="str">
        <f>IF(X38="","",IF('Round 2'!$W$2="YES",(INDEX('Round 2'!$X$5:$X$64,MATCH(X38,'Round 2'!$W$5:$W$64,0))),""))</f>
        <v/>
      </c>
      <c r="AC38" s="66" t="str">
        <f>IF(X38="","",IF('Round 3'!$W$2="YES",(INDEX('Round 3'!$X$5:$X$64,MATCH(X38,'Round 3'!$W$5:$W$64,0))),""))</f>
        <v/>
      </c>
      <c r="AD38" s="328" t="str">
        <f>IF(X38="","",IF('Round 4'!$W$2="YES",(INDEX('Round 4'!$X$5:$X$64,MATCH(X38,'Round 4'!$W$5:$W$64,0))),""))</f>
        <v/>
      </c>
      <c r="AE38" s="66" t="str">
        <f>IF(X38="","",IF('Round 5'!$W$2="YES",(INDEX('Round 5'!$X$5:$X$64,MATCH(X38,'Round 5'!$W$5:$W$64,0))),""))</f>
        <v/>
      </c>
      <c r="AF38" s="328" t="str">
        <f>IF(X38="","",IF('Round 6'!$W$2="YES",(INDEX('Round 6'!$X$5:$X$64,MATCH(X38,'Round 6'!$W$5:$W$64,0))),""))</f>
        <v/>
      </c>
      <c r="AG38" s="66" t="str">
        <f>IF(X38="","",IF('Round 7'!$W$2="YES",(INDEX('Round 7'!$X$5:$X$64,MATCH(X38,'Round 7'!$W$5:$W$64,0))),""))</f>
        <v/>
      </c>
      <c r="AH38" s="328" t="str">
        <f>IF(X38="","",IF('Round 8'!$W$2="YES",(INDEX('Round 8'!$X$5:$X$64,MATCH(X38,'Round 8'!$W$5:$W$64,0))),""))</f>
        <v/>
      </c>
      <c r="AI38" s="66" t="str">
        <f>IF(X38="","",IF('Round 9'!$W$2="YES",(INDEX('Round 9'!$X$5:$X$64,MATCH(X38,'Round 9'!$W$5:$W$64,0))),""))</f>
        <v/>
      </c>
      <c r="AJ38" s="328" t="str">
        <f>IF(X38="","",IF('Round 10'!$W$2="YES",(INDEX('Round 10'!$X$5:$X$64,MATCH(X38,'Round 10'!$W$5:$W$64,0))),""))</f>
        <v/>
      </c>
      <c r="AK38" s="66" t="str">
        <f>IF(X38="","",IF('Round 11'!$W$2="YES",(INDEX('Round 11'!$X$5:$X$64,MATCH(X38,'Round 11'!$W$5:$W$64,0))),""))</f>
        <v/>
      </c>
      <c r="AL38" s="343" t="str">
        <f>IF(X38="","",IF('Round 12'!$W$2="YES",(INDEX('Round 12'!$X$5:$X$64,MATCH(X38,'Round 12'!$W$5:$W$64,0))),""))</f>
        <v/>
      </c>
      <c r="AM38" s="438"/>
    </row>
    <row r="39" spans="2:39">
      <c r="B39" s="104">
        <v>34</v>
      </c>
      <c r="C39" s="332" t="str">
        <f t="shared" ca="1" si="7"/>
        <v/>
      </c>
      <c r="D39" s="611" t="str">
        <f ca="1">IF(C39="","",OFFSET('Flight Groups'!$D$6,MATCH(SMALL($W$6:$W$65,ROW()-ROW(C$6)+1),$W$6:$W$65,0)-1,))</f>
        <v/>
      </c>
      <c r="E39" s="612"/>
      <c r="F39" s="408">
        <f t="shared" si="3"/>
        <v>0</v>
      </c>
      <c r="G39" s="408">
        <f t="shared" si="4"/>
        <v>0</v>
      </c>
      <c r="H39" s="408">
        <f t="shared" ca="1" si="8"/>
        <v>0</v>
      </c>
      <c r="I39" s="409" t="str">
        <f>IF(X39="","",(INDEX($AA$6:$AA$65,MATCH(C39,X$6:$X$65,0))))</f>
        <v/>
      </c>
      <c r="J39" s="410" t="str">
        <f>IF(X39="","",(INDEX($AB$6:$AB$65,MATCH(C39,$X$6:X$65,0))))</f>
        <v/>
      </c>
      <c r="K39" s="410" t="str">
        <f>IF(X39="","",(INDEX($AC$6:$AC$65,MATCH(C39,$X$6:X$65,0))))</f>
        <v/>
      </c>
      <c r="L39" s="410" t="str">
        <f>IF(X39="","",(INDEX($AD$6:$AD$65,MATCH(C39,$X$6:X$65,0))))</f>
        <v/>
      </c>
      <c r="M39" s="410" t="str">
        <f>IF(X39="","",(INDEX($AE$6:$AE$65,MATCH(C39,$X$6:X$65,0))))</f>
        <v/>
      </c>
      <c r="N39" s="410" t="str">
        <f>IF(X39="","",(INDEX($AF$6:$AF$65,MATCH(C39,$X$6:X$65,0))))</f>
        <v/>
      </c>
      <c r="O39" s="410" t="str">
        <f>IF(X39="","",(INDEX($AG$6:$AG$65,MATCH(C39,$X$6:X$65,0))))</f>
        <v/>
      </c>
      <c r="P39" s="410" t="str">
        <f>IF(X39="","",(INDEX($AH$6:$AH$65,MATCH(C39,$X$6:X$65,0))))</f>
        <v/>
      </c>
      <c r="Q39" s="410" t="str">
        <f>IF(X39="","",(INDEX($AI$6:$AI$65,MATCH(C39,$X$6:X$65,0))))</f>
        <v/>
      </c>
      <c r="R39" s="410" t="str">
        <f>IF(X39="","",(INDEX($AJ$6:$AJ$65,MATCH(C39,$X$6:X$65,0))))</f>
        <v/>
      </c>
      <c r="S39" s="410" t="str">
        <f>IF(X39="","",(INDEX($AK$6:$AK$65,MATCH(C39,$X$6:X$65,0))))</f>
        <v/>
      </c>
      <c r="T39" s="411" t="str">
        <f>IF(X39="","",(INDEX($AL$6:$AL$65,MATCH(C39,$X$6:X$65,0))))</f>
        <v/>
      </c>
      <c r="U39" s="341" t="str">
        <f t="shared" si="9"/>
        <v/>
      </c>
      <c r="V39" s="342">
        <v>34</v>
      </c>
      <c r="W39" s="352">
        <f ca="1">+RANK(Z39,$Z$6:$Z$65)+COUNTIF($Z$6:Z39,Z39)-1</f>
        <v>34</v>
      </c>
      <c r="X39" s="15" t="str">
        <f>IF(ISBLANK('Flight Groups'!C39),"",'Flight Groups'!C39)</f>
        <v/>
      </c>
      <c r="Y39" s="355">
        <f t="shared" si="5"/>
        <v>0</v>
      </c>
      <c r="Z39" s="355">
        <f t="shared" si="6"/>
        <v>0</v>
      </c>
      <c r="AA39" s="360" t="str">
        <f>IF(X39="","",IF('Round 1'!$W$2="YES",(INDEX('Round 1'!$X$5:$X$64,MATCH(X39,'Round 1'!$W$5:$W$64,0))),""))</f>
        <v/>
      </c>
      <c r="AB39" s="328" t="str">
        <f>IF(X39="","",IF('Round 2'!$W$2="YES",(INDEX('Round 2'!$X$5:$X$64,MATCH(X39,'Round 2'!$W$5:$W$64,0))),""))</f>
        <v/>
      </c>
      <c r="AC39" s="66" t="str">
        <f>IF(X39="","",IF('Round 3'!$W$2="YES",(INDEX('Round 3'!$X$5:$X$64,MATCH(X39,'Round 3'!$W$5:$W$64,0))),""))</f>
        <v/>
      </c>
      <c r="AD39" s="328" t="str">
        <f>IF(X39="","",IF('Round 4'!$W$2="YES",(INDEX('Round 4'!$X$5:$X$64,MATCH(X39,'Round 4'!$W$5:$W$64,0))),""))</f>
        <v/>
      </c>
      <c r="AE39" s="66" t="str">
        <f>IF(X39="","",IF('Round 5'!$W$2="YES",(INDEX('Round 5'!$X$5:$X$64,MATCH(X39,'Round 5'!$W$5:$W$64,0))),""))</f>
        <v/>
      </c>
      <c r="AF39" s="328" t="str">
        <f>IF(X39="","",IF('Round 6'!$W$2="YES",(INDEX('Round 6'!$X$5:$X$64,MATCH(X39,'Round 6'!$W$5:$W$64,0))),""))</f>
        <v/>
      </c>
      <c r="AG39" s="66" t="str">
        <f>IF(X39="","",IF('Round 7'!$W$2="YES",(INDEX('Round 7'!$X$5:$X$64,MATCH(X39,'Round 7'!$W$5:$W$64,0))),""))</f>
        <v/>
      </c>
      <c r="AH39" s="328" t="str">
        <f>IF(X39="","",IF('Round 8'!$W$2="YES",(INDEX('Round 8'!$X$5:$X$64,MATCH(X39,'Round 8'!$W$5:$W$64,0))),""))</f>
        <v/>
      </c>
      <c r="AI39" s="66" t="str">
        <f>IF(X39="","",IF('Round 9'!$W$2="YES",(INDEX('Round 9'!$X$5:$X$64,MATCH(X39,'Round 9'!$W$5:$W$64,0))),""))</f>
        <v/>
      </c>
      <c r="AJ39" s="328" t="str">
        <f>IF(X39="","",IF('Round 10'!$W$2="YES",(INDEX('Round 10'!$X$5:$X$64,MATCH(X39,'Round 10'!$W$5:$W$64,0))),""))</f>
        <v/>
      </c>
      <c r="AK39" s="66" t="str">
        <f>IF(X39="","",IF('Round 11'!$W$2="YES",(INDEX('Round 11'!$X$5:$X$64,MATCH(X39,'Round 11'!$W$5:$W$64,0))),""))</f>
        <v/>
      </c>
      <c r="AL39" s="343" t="str">
        <f>IF(X39="","",IF('Round 12'!$W$2="YES",(INDEX('Round 12'!$X$5:$X$64,MATCH(X39,'Round 12'!$W$5:$W$64,0))),""))</f>
        <v/>
      </c>
      <c r="AM39" s="438"/>
    </row>
    <row r="40" spans="2:39">
      <c r="B40" s="104">
        <v>35</v>
      </c>
      <c r="C40" s="332" t="str">
        <f t="shared" ca="1" si="7"/>
        <v/>
      </c>
      <c r="D40" s="611" t="str">
        <f ca="1">IF(C40="","",OFFSET('Flight Groups'!$D$6,MATCH(SMALL($W$6:$W$65,ROW()-ROW(C$6)+1),$W$6:$W$65,0)-1,))</f>
        <v/>
      </c>
      <c r="E40" s="612"/>
      <c r="F40" s="408">
        <f t="shared" si="3"/>
        <v>0</v>
      </c>
      <c r="G40" s="408">
        <f t="shared" si="4"/>
        <v>0</v>
      </c>
      <c r="H40" s="408">
        <f t="shared" ca="1" si="8"/>
        <v>0</v>
      </c>
      <c r="I40" s="409" t="str">
        <f>IF(X40="","",(INDEX($AA$6:$AA$65,MATCH(C40,X$6:$X$65,0))))</f>
        <v/>
      </c>
      <c r="J40" s="410" t="str">
        <f>IF(X40="","",(INDEX($AB$6:$AB$65,MATCH(C40,$X$6:X$65,0))))</f>
        <v/>
      </c>
      <c r="K40" s="410" t="str">
        <f>IF(X40="","",(INDEX($AC$6:$AC$65,MATCH(C40,$X$6:X$65,0))))</f>
        <v/>
      </c>
      <c r="L40" s="410" t="str">
        <f>IF(X40="","",(INDEX($AD$6:$AD$65,MATCH(C40,$X$6:X$65,0))))</f>
        <v/>
      </c>
      <c r="M40" s="410" t="str">
        <f>IF(X40="","",(INDEX($AE$6:$AE$65,MATCH(C40,$X$6:X$65,0))))</f>
        <v/>
      </c>
      <c r="N40" s="410" t="str">
        <f>IF(X40="","",(INDEX($AF$6:$AF$65,MATCH(C40,$X$6:X$65,0))))</f>
        <v/>
      </c>
      <c r="O40" s="410" t="str">
        <f>IF(X40="","",(INDEX($AG$6:$AG$65,MATCH(C40,$X$6:X$65,0))))</f>
        <v/>
      </c>
      <c r="P40" s="410" t="str">
        <f>IF(X40="","",(INDEX($AH$6:$AH$65,MATCH(C40,$X$6:X$65,0))))</f>
        <v/>
      </c>
      <c r="Q40" s="410" t="str">
        <f>IF(X40="","",(INDEX($AI$6:$AI$65,MATCH(C40,$X$6:X$65,0))))</f>
        <v/>
      </c>
      <c r="R40" s="410" t="str">
        <f>IF(X40="","",(INDEX($AJ$6:$AJ$65,MATCH(C40,$X$6:X$65,0))))</f>
        <v/>
      </c>
      <c r="S40" s="410" t="str">
        <f>IF(X40="","",(INDEX($AK$6:$AK$65,MATCH(C40,$X$6:X$65,0))))</f>
        <v/>
      </c>
      <c r="T40" s="411" t="str">
        <f>IF(X40="","",(INDEX($AL$6:$AL$65,MATCH(C40,$X$6:X$65,0))))</f>
        <v/>
      </c>
      <c r="U40" s="341" t="str">
        <f t="shared" si="9"/>
        <v/>
      </c>
      <c r="V40" s="342">
        <v>35</v>
      </c>
      <c r="W40" s="352">
        <f ca="1">+RANK(Z40,$Z$6:$Z$65)+COUNTIF($Z$6:Z40,Z40)-1</f>
        <v>35</v>
      </c>
      <c r="X40" s="15" t="str">
        <f>IF(ISBLANK('Flight Groups'!C40),"",'Flight Groups'!C40)</f>
        <v/>
      </c>
      <c r="Y40" s="355">
        <f t="shared" si="5"/>
        <v>0</v>
      </c>
      <c r="Z40" s="355">
        <f t="shared" si="6"/>
        <v>0</v>
      </c>
      <c r="AA40" s="360" t="str">
        <f>IF(X40="","",IF('Round 1'!$W$2="YES",(INDEX('Round 1'!$X$5:$X$64,MATCH(X40,'Round 1'!$W$5:$W$64,0))),""))</f>
        <v/>
      </c>
      <c r="AB40" s="328" t="str">
        <f>IF(X40="","",IF('Round 2'!$W$2="YES",(INDEX('Round 2'!$X$5:$X$64,MATCH(X40,'Round 2'!$W$5:$W$64,0))),""))</f>
        <v/>
      </c>
      <c r="AC40" s="66" t="str">
        <f>IF(X40="","",IF('Round 3'!$W$2="YES",(INDEX('Round 3'!$X$5:$X$64,MATCH(X40,'Round 3'!$W$5:$W$64,0))),""))</f>
        <v/>
      </c>
      <c r="AD40" s="328" t="str">
        <f>IF(X40="","",IF('Round 4'!$W$2="YES",(INDEX('Round 4'!$X$5:$X$64,MATCH(X40,'Round 4'!$W$5:$W$64,0))),""))</f>
        <v/>
      </c>
      <c r="AE40" s="66" t="str">
        <f>IF(X40="","",IF('Round 5'!$W$2="YES",(INDEX('Round 5'!$X$5:$X$64,MATCH(X40,'Round 5'!$W$5:$W$64,0))),""))</f>
        <v/>
      </c>
      <c r="AF40" s="328" t="str">
        <f>IF(X40="","",IF('Round 6'!$W$2="YES",(INDEX('Round 6'!$X$5:$X$64,MATCH(X40,'Round 6'!$W$5:$W$64,0))),""))</f>
        <v/>
      </c>
      <c r="AG40" s="66" t="str">
        <f>IF(X40="","",IF('Round 7'!$W$2="YES",(INDEX('Round 7'!$X$5:$X$64,MATCH(X40,'Round 7'!$W$5:$W$64,0))),""))</f>
        <v/>
      </c>
      <c r="AH40" s="328" t="str">
        <f>IF(X40="","",IF('Round 8'!$W$2="YES",(INDEX('Round 8'!$X$5:$X$64,MATCH(X40,'Round 8'!$W$5:$W$64,0))),""))</f>
        <v/>
      </c>
      <c r="AI40" s="66" t="str">
        <f>IF(X40="","",IF('Round 9'!$W$2="YES",(INDEX('Round 9'!$X$5:$X$64,MATCH(X40,'Round 9'!$W$5:$W$64,0))),""))</f>
        <v/>
      </c>
      <c r="AJ40" s="328" t="str">
        <f>IF(X40="","",IF('Round 10'!$W$2="YES",(INDEX('Round 10'!$X$5:$X$64,MATCH(X40,'Round 10'!$W$5:$W$64,0))),""))</f>
        <v/>
      </c>
      <c r="AK40" s="66" t="str">
        <f>IF(X40="","",IF('Round 11'!$W$2="YES",(INDEX('Round 11'!$X$5:$X$64,MATCH(X40,'Round 11'!$W$5:$W$64,0))),""))</f>
        <v/>
      </c>
      <c r="AL40" s="343" t="str">
        <f>IF(X40="","",IF('Round 12'!$W$2="YES",(INDEX('Round 12'!$X$5:$X$64,MATCH(X40,'Round 12'!$W$5:$W$64,0))),""))</f>
        <v/>
      </c>
      <c r="AM40" s="438"/>
    </row>
    <row r="41" spans="2:39">
      <c r="B41" s="104">
        <v>36</v>
      </c>
      <c r="C41" s="332" t="str">
        <f t="shared" ca="1" si="7"/>
        <v/>
      </c>
      <c r="D41" s="611" t="str">
        <f ca="1">IF(C41="","",OFFSET('Flight Groups'!$D$6,MATCH(SMALL($W$6:$W$65,ROW()-ROW(C$6)+1),$W$6:$W$65,0)-1,))</f>
        <v/>
      </c>
      <c r="E41" s="612"/>
      <c r="F41" s="408">
        <f t="shared" si="3"/>
        <v>0</v>
      </c>
      <c r="G41" s="408">
        <f t="shared" si="4"/>
        <v>0</v>
      </c>
      <c r="H41" s="408">
        <f t="shared" ca="1" si="8"/>
        <v>0</v>
      </c>
      <c r="I41" s="409" t="str">
        <f>IF(X41="","",(INDEX($AA$6:$AA$65,MATCH(C41,X$6:$X$65,0))))</f>
        <v/>
      </c>
      <c r="J41" s="410" t="str">
        <f>IF(X41="","",(INDEX($AB$6:$AB$65,MATCH(C41,$X$6:X$65,0))))</f>
        <v/>
      </c>
      <c r="K41" s="410" t="str">
        <f>IF(X41="","",(INDEX($AC$6:$AC$65,MATCH(C41,$X$6:X$65,0))))</f>
        <v/>
      </c>
      <c r="L41" s="410" t="str">
        <f>IF(X41="","",(INDEX($AD$6:$AD$65,MATCH(C41,$X$6:X$65,0))))</f>
        <v/>
      </c>
      <c r="M41" s="410" t="str">
        <f>IF(X41="","",(INDEX($AE$6:$AE$65,MATCH(C41,$X$6:X$65,0))))</f>
        <v/>
      </c>
      <c r="N41" s="410" t="str">
        <f>IF(X41="","",(INDEX($AF$6:$AF$65,MATCH(C41,$X$6:X$65,0))))</f>
        <v/>
      </c>
      <c r="O41" s="410" t="str">
        <f>IF(X41="","",(INDEX($AG$6:$AG$65,MATCH(C41,$X$6:X$65,0))))</f>
        <v/>
      </c>
      <c r="P41" s="410" t="str">
        <f>IF(X41="","",(INDEX($AH$6:$AH$65,MATCH(C41,$X$6:X$65,0))))</f>
        <v/>
      </c>
      <c r="Q41" s="410" t="str">
        <f>IF(X41="","",(INDEX($AI$6:$AI$65,MATCH(C41,$X$6:X$65,0))))</f>
        <v/>
      </c>
      <c r="R41" s="410" t="str">
        <f>IF(X41="","",(INDEX($AJ$6:$AJ$65,MATCH(C41,$X$6:X$65,0))))</f>
        <v/>
      </c>
      <c r="S41" s="410" t="str">
        <f>IF(X41="","",(INDEX($AK$6:$AK$65,MATCH(C41,$X$6:X$65,0))))</f>
        <v/>
      </c>
      <c r="T41" s="411" t="str">
        <f>IF(X41="","",(INDEX($AL$6:$AL$65,MATCH(C41,$X$6:X$65,0))))</f>
        <v/>
      </c>
      <c r="U41" s="341" t="str">
        <f t="shared" si="9"/>
        <v/>
      </c>
      <c r="V41" s="342">
        <v>36</v>
      </c>
      <c r="W41" s="352">
        <f ca="1">+RANK(Z41,$Z$6:$Z$65)+COUNTIF($Z$6:Z41,Z41)-1</f>
        <v>36</v>
      </c>
      <c r="X41" s="15" t="str">
        <f>IF(ISBLANK('Flight Groups'!C41),"",'Flight Groups'!C41)</f>
        <v/>
      </c>
      <c r="Y41" s="355">
        <f t="shared" si="5"/>
        <v>0</v>
      </c>
      <c r="Z41" s="355">
        <f t="shared" si="6"/>
        <v>0</v>
      </c>
      <c r="AA41" s="360" t="str">
        <f>IF(X41="","",IF('Round 1'!$W$2="YES",(INDEX('Round 1'!$X$5:$X$64,MATCH(X41,'Round 1'!$W$5:$W$64,0))),""))</f>
        <v/>
      </c>
      <c r="AB41" s="328" t="str">
        <f>IF(X41="","",IF('Round 2'!$W$2="YES",(INDEX('Round 2'!$X$5:$X$64,MATCH(X41,'Round 2'!$W$5:$W$64,0))),""))</f>
        <v/>
      </c>
      <c r="AC41" s="66" t="str">
        <f>IF(X41="","",IF('Round 3'!$W$2="YES",(INDEX('Round 3'!$X$5:$X$64,MATCH(X41,'Round 3'!$W$5:$W$64,0))),""))</f>
        <v/>
      </c>
      <c r="AD41" s="328" t="str">
        <f>IF(X41="","",IF('Round 4'!$W$2="YES",(INDEX('Round 4'!$X$5:$X$64,MATCH(X41,'Round 4'!$W$5:$W$64,0))),""))</f>
        <v/>
      </c>
      <c r="AE41" s="66" t="str">
        <f>IF(X41="","",IF('Round 5'!$W$2="YES",(INDEX('Round 5'!$X$5:$X$64,MATCH(X41,'Round 5'!$W$5:$W$64,0))),""))</f>
        <v/>
      </c>
      <c r="AF41" s="328" t="str">
        <f>IF(X41="","",IF('Round 6'!$W$2="YES",(INDEX('Round 6'!$X$5:$X$64,MATCH(X41,'Round 6'!$W$5:$W$64,0))),""))</f>
        <v/>
      </c>
      <c r="AG41" s="66" t="str">
        <f>IF(X41="","",IF('Round 7'!$W$2="YES",(INDEX('Round 7'!$X$5:$X$64,MATCH(X41,'Round 7'!$W$5:$W$64,0))),""))</f>
        <v/>
      </c>
      <c r="AH41" s="328" t="str">
        <f>IF(X41="","",IF('Round 8'!$W$2="YES",(INDEX('Round 8'!$X$5:$X$64,MATCH(X41,'Round 8'!$W$5:$W$64,0))),""))</f>
        <v/>
      </c>
      <c r="AI41" s="66" t="str">
        <f>IF(X41="","",IF('Round 9'!$W$2="YES",(INDEX('Round 9'!$X$5:$X$64,MATCH(X41,'Round 9'!$W$5:$W$64,0))),""))</f>
        <v/>
      </c>
      <c r="AJ41" s="328" t="str">
        <f>IF(X41="","",IF('Round 10'!$W$2="YES",(INDEX('Round 10'!$X$5:$X$64,MATCH(X41,'Round 10'!$W$5:$W$64,0))),""))</f>
        <v/>
      </c>
      <c r="AK41" s="66" t="str">
        <f>IF(X41="","",IF('Round 11'!$W$2="YES",(INDEX('Round 11'!$X$5:$X$64,MATCH(X41,'Round 11'!$W$5:$W$64,0))),""))</f>
        <v/>
      </c>
      <c r="AL41" s="343" t="str">
        <f>IF(X41="","",IF('Round 12'!$W$2="YES",(INDEX('Round 12'!$X$5:$X$64,MATCH(X41,'Round 12'!$W$5:$W$64,0))),""))</f>
        <v/>
      </c>
      <c r="AM41" s="438"/>
    </row>
    <row r="42" spans="2:39">
      <c r="B42" s="104">
        <v>37</v>
      </c>
      <c r="C42" s="332" t="str">
        <f t="shared" ca="1" si="7"/>
        <v/>
      </c>
      <c r="D42" s="611" t="str">
        <f ca="1">IF(C42="","",OFFSET('Flight Groups'!$D$6,MATCH(SMALL($W$6:$W$65,ROW()-ROW(C$6)+1),$W$6:$W$65,0)-1,))</f>
        <v/>
      </c>
      <c r="E42" s="612"/>
      <c r="F42" s="408">
        <f t="shared" si="3"/>
        <v>0</v>
      </c>
      <c r="G42" s="408">
        <f t="shared" si="4"/>
        <v>0</v>
      </c>
      <c r="H42" s="408">
        <f t="shared" ca="1" si="8"/>
        <v>0</v>
      </c>
      <c r="I42" s="409" t="str">
        <f>IF(X42="","",(INDEX($AA$6:$AA$65,MATCH(C42,X$6:$X$65,0))))</f>
        <v/>
      </c>
      <c r="J42" s="410" t="str">
        <f>IF(X42="","",(INDEX($AB$6:$AB$65,MATCH(C42,$X$6:X$65,0))))</f>
        <v/>
      </c>
      <c r="K42" s="410" t="str">
        <f>IF(X42="","",(INDEX($AC$6:$AC$65,MATCH(C42,$X$6:X$65,0))))</f>
        <v/>
      </c>
      <c r="L42" s="410" t="str">
        <f>IF(X42="","",(INDEX($AD$6:$AD$65,MATCH(C42,$X$6:X$65,0))))</f>
        <v/>
      </c>
      <c r="M42" s="410" t="str">
        <f>IF(X42="","",(INDEX($AE$6:$AE$65,MATCH(C42,$X$6:X$65,0))))</f>
        <v/>
      </c>
      <c r="N42" s="410" t="str">
        <f>IF(X42="","",(INDEX($AF$6:$AF$65,MATCH(C42,$X$6:X$65,0))))</f>
        <v/>
      </c>
      <c r="O42" s="410" t="str">
        <f>IF(X42="","",(INDEX($AG$6:$AG$65,MATCH(C42,$X$6:X$65,0))))</f>
        <v/>
      </c>
      <c r="P42" s="410" t="str">
        <f>IF(X42="","",(INDEX($AH$6:$AH$65,MATCH(C42,$X$6:X$65,0))))</f>
        <v/>
      </c>
      <c r="Q42" s="410" t="str">
        <f>IF(X42="","",(INDEX($AI$6:$AI$65,MATCH(C42,$X$6:X$65,0))))</f>
        <v/>
      </c>
      <c r="R42" s="410" t="str">
        <f>IF(X42="","",(INDEX($AJ$6:$AJ$65,MATCH(C42,$X$6:X$65,0))))</f>
        <v/>
      </c>
      <c r="S42" s="410" t="str">
        <f>IF(X42="","",(INDEX($AK$6:$AK$65,MATCH(C42,$X$6:X$65,0))))</f>
        <v/>
      </c>
      <c r="T42" s="411" t="str">
        <f>IF(X42="","",(INDEX($AL$6:$AL$65,MATCH(C42,$X$6:X$65,0))))</f>
        <v/>
      </c>
      <c r="U42" s="341" t="str">
        <f t="shared" si="9"/>
        <v/>
      </c>
      <c r="V42" s="342">
        <v>37</v>
      </c>
      <c r="W42" s="352">
        <f ca="1">+RANK(Z42,$Z$6:$Z$65)+COUNTIF($Z$6:Z42,Z42)-1</f>
        <v>37</v>
      </c>
      <c r="X42" s="15" t="str">
        <f>IF(ISBLANK('Flight Groups'!C42),"",'Flight Groups'!C42)</f>
        <v/>
      </c>
      <c r="Y42" s="355">
        <f t="shared" si="5"/>
        <v>0</v>
      </c>
      <c r="Z42" s="355">
        <f t="shared" si="6"/>
        <v>0</v>
      </c>
      <c r="AA42" s="360" t="str">
        <f>IF(X42="","",IF('Round 1'!$W$2="YES",(INDEX('Round 1'!$X$5:$X$64,MATCH(X42,'Round 1'!$W$5:$W$64,0))),""))</f>
        <v/>
      </c>
      <c r="AB42" s="328" t="str">
        <f>IF(X42="","",IF('Round 2'!$W$2="YES",(INDEX('Round 2'!$X$5:$X$64,MATCH(X42,'Round 2'!$W$5:$W$64,0))),""))</f>
        <v/>
      </c>
      <c r="AC42" s="66" t="str">
        <f>IF(X42="","",IF('Round 3'!$W$2="YES",(INDEX('Round 3'!$X$5:$X$64,MATCH(X42,'Round 3'!$W$5:$W$64,0))),""))</f>
        <v/>
      </c>
      <c r="AD42" s="328" t="str">
        <f>IF(X42="","",IF('Round 4'!$W$2="YES",(INDEX('Round 4'!$X$5:$X$64,MATCH(X42,'Round 4'!$W$5:$W$64,0))),""))</f>
        <v/>
      </c>
      <c r="AE42" s="66" t="str">
        <f>IF(X42="","",IF('Round 5'!$W$2="YES",(INDEX('Round 5'!$X$5:$X$64,MATCH(X42,'Round 5'!$W$5:$W$64,0))),""))</f>
        <v/>
      </c>
      <c r="AF42" s="328" t="str">
        <f>IF(X42="","",IF('Round 6'!$W$2="YES",(INDEX('Round 6'!$X$5:$X$64,MATCH(X42,'Round 6'!$W$5:$W$64,0))),""))</f>
        <v/>
      </c>
      <c r="AG42" s="66" t="str">
        <f>IF(X42="","",IF('Round 7'!$W$2="YES",(INDEX('Round 7'!$X$5:$X$64,MATCH(X42,'Round 7'!$W$5:$W$64,0))),""))</f>
        <v/>
      </c>
      <c r="AH42" s="328" t="str">
        <f>IF(X42="","",IF('Round 8'!$W$2="YES",(INDEX('Round 8'!$X$5:$X$64,MATCH(X42,'Round 8'!$W$5:$W$64,0))),""))</f>
        <v/>
      </c>
      <c r="AI42" s="66" t="str">
        <f>IF(X42="","",IF('Round 9'!$W$2="YES",(INDEX('Round 9'!$X$5:$X$64,MATCH(X42,'Round 9'!$W$5:$W$64,0))),""))</f>
        <v/>
      </c>
      <c r="AJ42" s="328" t="str">
        <f>IF(X42="","",IF('Round 10'!$W$2="YES",(INDEX('Round 10'!$X$5:$X$64,MATCH(X42,'Round 10'!$W$5:$W$64,0))),""))</f>
        <v/>
      </c>
      <c r="AK42" s="66" t="str">
        <f>IF(X42="","",IF('Round 11'!$W$2="YES",(INDEX('Round 11'!$X$5:$X$64,MATCH(X42,'Round 11'!$W$5:$W$64,0))),""))</f>
        <v/>
      </c>
      <c r="AL42" s="343" t="str">
        <f>IF(X42="","",IF('Round 12'!$W$2="YES",(INDEX('Round 12'!$X$5:$X$64,MATCH(X42,'Round 12'!$W$5:$W$64,0))),""))</f>
        <v/>
      </c>
      <c r="AM42" s="438"/>
    </row>
    <row r="43" spans="2:39">
      <c r="B43" s="104">
        <v>38</v>
      </c>
      <c r="C43" s="332" t="str">
        <f t="shared" ca="1" si="7"/>
        <v/>
      </c>
      <c r="D43" s="611" t="str">
        <f ca="1">IF(C43="","",OFFSET('Flight Groups'!$D$6,MATCH(SMALL($W$6:$W$65,ROW()-ROW(C$6)+1),$W$6:$W$65,0)-1,))</f>
        <v/>
      </c>
      <c r="E43" s="612"/>
      <c r="F43" s="408">
        <f t="shared" si="3"/>
        <v>0</v>
      </c>
      <c r="G43" s="408">
        <f t="shared" si="4"/>
        <v>0</v>
      </c>
      <c r="H43" s="408">
        <f t="shared" ca="1" si="8"/>
        <v>0</v>
      </c>
      <c r="I43" s="409" t="str">
        <f>IF(X43="","",(INDEX($AA$6:$AA$65,MATCH(C43,X$6:$X$65,0))))</f>
        <v/>
      </c>
      <c r="J43" s="410" t="str">
        <f>IF(X43="","",(INDEX($AB$6:$AB$65,MATCH(C43,$X$6:X$65,0))))</f>
        <v/>
      </c>
      <c r="K43" s="410" t="str">
        <f>IF(X43="","",(INDEX($AC$6:$AC$65,MATCH(C43,$X$6:X$65,0))))</f>
        <v/>
      </c>
      <c r="L43" s="410" t="str">
        <f>IF(X43="","",(INDEX($AD$6:$AD$65,MATCH(C43,$X$6:X$65,0))))</f>
        <v/>
      </c>
      <c r="M43" s="410" t="str">
        <f>IF(X43="","",(INDEX($AE$6:$AE$65,MATCH(C43,$X$6:X$65,0))))</f>
        <v/>
      </c>
      <c r="N43" s="410" t="str">
        <f>IF(X43="","",(INDEX($AF$6:$AF$65,MATCH(C43,$X$6:X$65,0))))</f>
        <v/>
      </c>
      <c r="O43" s="410" t="str">
        <f>IF(X43="","",(INDEX($AG$6:$AG$65,MATCH(C43,$X$6:X$65,0))))</f>
        <v/>
      </c>
      <c r="P43" s="410" t="str">
        <f>IF(X43="","",(INDEX($AH$6:$AH$65,MATCH(C43,$X$6:X$65,0))))</f>
        <v/>
      </c>
      <c r="Q43" s="410" t="str">
        <f>IF(X43="","",(INDEX($AI$6:$AI$65,MATCH(C43,$X$6:X$65,0))))</f>
        <v/>
      </c>
      <c r="R43" s="410" t="str">
        <f>IF(X43="","",(INDEX($AJ$6:$AJ$65,MATCH(C43,$X$6:X$65,0))))</f>
        <v/>
      </c>
      <c r="S43" s="410" t="str">
        <f>IF(X43="","",(INDEX($AK$6:$AK$65,MATCH(C43,$X$6:X$65,0))))</f>
        <v/>
      </c>
      <c r="T43" s="411" t="str">
        <f>IF(X43="","",(INDEX($AL$6:$AL$65,MATCH(C43,$X$6:X$65,0))))</f>
        <v/>
      </c>
      <c r="U43" s="341" t="str">
        <f t="shared" si="9"/>
        <v/>
      </c>
      <c r="V43" s="342">
        <v>38</v>
      </c>
      <c r="W43" s="352">
        <f ca="1">+RANK(Z43,$Z$6:$Z$65)+COUNTIF($Z$6:Z43,Z43)-1</f>
        <v>38</v>
      </c>
      <c r="X43" s="15" t="str">
        <f>IF(ISBLANK('Flight Groups'!C43),"",'Flight Groups'!C43)</f>
        <v/>
      </c>
      <c r="Y43" s="355">
        <f t="shared" si="5"/>
        <v>0</v>
      </c>
      <c r="Z43" s="355">
        <f t="shared" si="6"/>
        <v>0</v>
      </c>
      <c r="AA43" s="360" t="str">
        <f>IF(X43="","",IF('Round 1'!$W$2="YES",(INDEX('Round 1'!$X$5:$X$64,MATCH(X43,'Round 1'!$W$5:$W$64,0))),""))</f>
        <v/>
      </c>
      <c r="AB43" s="328" t="str">
        <f>IF(X43="","",IF('Round 2'!$W$2="YES",(INDEX('Round 2'!$X$5:$X$64,MATCH(X43,'Round 2'!$W$5:$W$64,0))),""))</f>
        <v/>
      </c>
      <c r="AC43" s="66" t="str">
        <f>IF(X43="","",IF('Round 3'!$W$2="YES",(INDEX('Round 3'!$X$5:$X$64,MATCH(X43,'Round 3'!$W$5:$W$64,0))),""))</f>
        <v/>
      </c>
      <c r="AD43" s="328" t="str">
        <f>IF(X43="","",IF('Round 4'!$W$2="YES",(INDEX('Round 4'!$X$5:$X$64,MATCH(X43,'Round 4'!$W$5:$W$64,0))),""))</f>
        <v/>
      </c>
      <c r="AE43" s="66" t="str">
        <f>IF(X43="","",IF('Round 5'!$W$2="YES",(INDEX('Round 5'!$X$5:$X$64,MATCH(X43,'Round 5'!$W$5:$W$64,0))),""))</f>
        <v/>
      </c>
      <c r="AF43" s="328" t="str">
        <f>IF(X43="","",IF('Round 6'!$W$2="YES",(INDEX('Round 6'!$X$5:$X$64,MATCH(X43,'Round 6'!$W$5:$W$64,0))),""))</f>
        <v/>
      </c>
      <c r="AG43" s="66" t="str">
        <f>IF(X43="","",IF('Round 7'!$W$2="YES",(INDEX('Round 7'!$X$5:$X$64,MATCH(X43,'Round 7'!$W$5:$W$64,0))),""))</f>
        <v/>
      </c>
      <c r="AH43" s="328" t="str">
        <f>IF(X43="","",IF('Round 8'!$W$2="YES",(INDEX('Round 8'!$X$5:$X$64,MATCH(X43,'Round 8'!$W$5:$W$64,0))),""))</f>
        <v/>
      </c>
      <c r="AI43" s="66" t="str">
        <f>IF(X43="","",IF('Round 9'!$W$2="YES",(INDEX('Round 9'!$X$5:$X$64,MATCH(X43,'Round 9'!$W$5:$W$64,0))),""))</f>
        <v/>
      </c>
      <c r="AJ43" s="328" t="str">
        <f>IF(X43="","",IF('Round 10'!$W$2="YES",(INDEX('Round 10'!$X$5:$X$64,MATCH(X43,'Round 10'!$W$5:$W$64,0))),""))</f>
        <v/>
      </c>
      <c r="AK43" s="66" t="str">
        <f>IF(X43="","",IF('Round 11'!$W$2="YES",(INDEX('Round 11'!$X$5:$X$64,MATCH(X43,'Round 11'!$W$5:$W$64,0))),""))</f>
        <v/>
      </c>
      <c r="AL43" s="343" t="str">
        <f>IF(X43="","",IF('Round 12'!$W$2="YES",(INDEX('Round 12'!$X$5:$X$64,MATCH(X43,'Round 12'!$W$5:$W$64,0))),""))</f>
        <v/>
      </c>
      <c r="AM43" s="438"/>
    </row>
    <row r="44" spans="2:39">
      <c r="B44" s="104">
        <v>39</v>
      </c>
      <c r="C44" s="332" t="str">
        <f t="shared" ca="1" si="7"/>
        <v/>
      </c>
      <c r="D44" s="611" t="str">
        <f ca="1">IF(C44="","",OFFSET('Flight Groups'!$D$6,MATCH(SMALL($W$6:$W$65,ROW()-ROW(C$6)+1),$W$6:$W$65,0)-1,))</f>
        <v/>
      </c>
      <c r="E44" s="612"/>
      <c r="F44" s="408">
        <f t="shared" si="3"/>
        <v>0</v>
      </c>
      <c r="G44" s="408">
        <f t="shared" si="4"/>
        <v>0</v>
      </c>
      <c r="H44" s="408">
        <f t="shared" ca="1" si="8"/>
        <v>0</v>
      </c>
      <c r="I44" s="409" t="str">
        <f>IF(X44="","",(INDEX($AA$6:$AA$65,MATCH(C44,X$6:$X$65,0))))</f>
        <v/>
      </c>
      <c r="J44" s="410" t="str">
        <f>IF(X44="","",(INDEX($AB$6:$AB$65,MATCH(C44,$X$6:X$65,0))))</f>
        <v/>
      </c>
      <c r="K44" s="410" t="str">
        <f>IF(X44="","",(INDEX($AC$6:$AC$65,MATCH(C44,$X$6:X$65,0))))</f>
        <v/>
      </c>
      <c r="L44" s="410" t="str">
        <f>IF(X44="","",(INDEX($AD$6:$AD$65,MATCH(C44,$X$6:X$65,0))))</f>
        <v/>
      </c>
      <c r="M44" s="410" t="str">
        <f>IF(X44="","",(INDEX($AE$6:$AE$65,MATCH(C44,$X$6:X$65,0))))</f>
        <v/>
      </c>
      <c r="N44" s="410" t="str">
        <f>IF(X44="","",(INDEX($AF$6:$AF$65,MATCH(C44,$X$6:X$65,0))))</f>
        <v/>
      </c>
      <c r="O44" s="410" t="str">
        <f>IF(X44="","",(INDEX($AG$6:$AG$65,MATCH(C44,$X$6:X$65,0))))</f>
        <v/>
      </c>
      <c r="P44" s="410" t="str">
        <f>IF(X44="","",(INDEX($AH$6:$AH$65,MATCH(C44,$X$6:X$65,0))))</f>
        <v/>
      </c>
      <c r="Q44" s="410" t="str">
        <f>IF(X44="","",(INDEX($AI$6:$AI$65,MATCH(C44,$X$6:X$65,0))))</f>
        <v/>
      </c>
      <c r="R44" s="410" t="str">
        <f>IF(X44="","",(INDEX($AJ$6:$AJ$65,MATCH(C44,$X$6:X$65,0))))</f>
        <v/>
      </c>
      <c r="S44" s="410" t="str">
        <f>IF(X44="","",(INDEX($AK$6:$AK$65,MATCH(C44,$X$6:X$65,0))))</f>
        <v/>
      </c>
      <c r="T44" s="411" t="str">
        <f>IF(X44="","",(INDEX($AL$6:$AL$65,MATCH(C44,$X$6:X$65,0))))</f>
        <v/>
      </c>
      <c r="U44" s="341" t="str">
        <f t="shared" si="9"/>
        <v/>
      </c>
      <c r="V44" s="342">
        <v>39</v>
      </c>
      <c r="W44" s="352">
        <f ca="1">+RANK(Z44,$Z$6:$Z$65)+COUNTIF($Z$6:Z44,Z44)-1</f>
        <v>39</v>
      </c>
      <c r="X44" s="15" t="str">
        <f>IF(ISBLANK('Flight Groups'!C44),"",'Flight Groups'!C44)</f>
        <v/>
      </c>
      <c r="Y44" s="355">
        <f t="shared" si="5"/>
        <v>0</v>
      </c>
      <c r="Z44" s="355">
        <f t="shared" si="6"/>
        <v>0</v>
      </c>
      <c r="AA44" s="360" t="str">
        <f>IF(X44="","",IF('Round 1'!$W$2="YES",(INDEX('Round 1'!$X$5:$X$64,MATCH(X44,'Round 1'!$W$5:$W$64,0))),""))</f>
        <v/>
      </c>
      <c r="AB44" s="328" t="str">
        <f>IF(X44="","",IF('Round 2'!$W$2="YES",(INDEX('Round 2'!$X$5:$X$64,MATCH(X44,'Round 2'!$W$5:$W$64,0))),""))</f>
        <v/>
      </c>
      <c r="AC44" s="66" t="str">
        <f>IF(X44="","",IF('Round 3'!$W$2="YES",(INDEX('Round 3'!$X$5:$X$64,MATCH(X44,'Round 3'!$W$5:$W$64,0))),""))</f>
        <v/>
      </c>
      <c r="AD44" s="328" t="str">
        <f>IF(X44="","",IF('Round 4'!$W$2="YES",(INDEX('Round 4'!$X$5:$X$64,MATCH(X44,'Round 4'!$W$5:$W$64,0))),""))</f>
        <v/>
      </c>
      <c r="AE44" s="66" t="str">
        <f>IF(X44="","",IF('Round 5'!$W$2="YES",(INDEX('Round 5'!$X$5:$X$64,MATCH(X44,'Round 5'!$W$5:$W$64,0))),""))</f>
        <v/>
      </c>
      <c r="AF44" s="328" t="str">
        <f>IF(X44="","",IF('Round 6'!$W$2="YES",(INDEX('Round 6'!$X$5:$X$64,MATCH(X44,'Round 6'!$W$5:$W$64,0))),""))</f>
        <v/>
      </c>
      <c r="AG44" s="66" t="str">
        <f>IF(X44="","",IF('Round 7'!$W$2="YES",(INDEX('Round 7'!$X$5:$X$64,MATCH(X44,'Round 7'!$W$5:$W$64,0))),""))</f>
        <v/>
      </c>
      <c r="AH44" s="328" t="str">
        <f>IF(X44="","",IF('Round 8'!$W$2="YES",(INDEX('Round 8'!$X$5:$X$64,MATCH(X44,'Round 8'!$W$5:$W$64,0))),""))</f>
        <v/>
      </c>
      <c r="AI44" s="66" t="str">
        <f>IF(X44="","",IF('Round 9'!$W$2="YES",(INDEX('Round 9'!$X$5:$X$64,MATCH(X44,'Round 9'!$W$5:$W$64,0))),""))</f>
        <v/>
      </c>
      <c r="AJ44" s="328" t="str">
        <f>IF(X44="","",IF('Round 10'!$W$2="YES",(INDEX('Round 10'!$X$5:$X$64,MATCH(X44,'Round 10'!$W$5:$W$64,0))),""))</f>
        <v/>
      </c>
      <c r="AK44" s="66" t="str">
        <f>IF(X44="","",IF('Round 11'!$W$2="YES",(INDEX('Round 11'!$X$5:$X$64,MATCH(X44,'Round 11'!$W$5:$W$64,0))),""))</f>
        <v/>
      </c>
      <c r="AL44" s="343" t="str">
        <f>IF(X44="","",IF('Round 12'!$W$2="YES",(INDEX('Round 12'!$X$5:$X$64,MATCH(X44,'Round 12'!$W$5:$W$64,0))),""))</f>
        <v/>
      </c>
      <c r="AM44" s="438"/>
    </row>
    <row r="45" spans="2:39">
      <c r="B45" s="104">
        <v>40</v>
      </c>
      <c r="C45" s="332" t="str">
        <f t="shared" ca="1" si="7"/>
        <v/>
      </c>
      <c r="D45" s="611" t="str">
        <f ca="1">IF(C45="","",OFFSET('Flight Groups'!$D$6,MATCH(SMALL($W$6:$W$65,ROW()-ROW(C$6)+1),$W$6:$W$65,0)-1,))</f>
        <v/>
      </c>
      <c r="E45" s="612"/>
      <c r="F45" s="408">
        <f t="shared" si="3"/>
        <v>0</v>
      </c>
      <c r="G45" s="408">
        <f t="shared" si="4"/>
        <v>0</v>
      </c>
      <c r="H45" s="408">
        <f t="shared" ca="1" si="8"/>
        <v>0</v>
      </c>
      <c r="I45" s="409" t="str">
        <f>IF(X45="","",(INDEX($AA$6:$AA$65,MATCH(C45,X$6:$X$65,0))))</f>
        <v/>
      </c>
      <c r="J45" s="410" t="str">
        <f>IF(X45="","",(INDEX($AB$6:$AB$65,MATCH(C45,$X$6:X$65,0))))</f>
        <v/>
      </c>
      <c r="K45" s="410" t="str">
        <f>IF(X45="","",(INDEX($AC$6:$AC$65,MATCH(C45,$X$6:X$65,0))))</f>
        <v/>
      </c>
      <c r="L45" s="410" t="str">
        <f>IF(X45="","",(INDEX($AD$6:$AD$65,MATCH(C45,$X$6:X$65,0))))</f>
        <v/>
      </c>
      <c r="M45" s="410" t="str">
        <f>IF(X45="","",(INDEX($AE$6:$AE$65,MATCH(C45,$X$6:X$65,0))))</f>
        <v/>
      </c>
      <c r="N45" s="410" t="str">
        <f>IF(X45="","",(INDEX($AF$6:$AF$65,MATCH(C45,$X$6:X$65,0))))</f>
        <v/>
      </c>
      <c r="O45" s="410" t="str">
        <f>IF(X45="","",(INDEX($AG$6:$AG$65,MATCH(C45,$X$6:X$65,0))))</f>
        <v/>
      </c>
      <c r="P45" s="410" t="str">
        <f>IF(X45="","",(INDEX($AH$6:$AH$65,MATCH(C45,$X$6:X$65,0))))</f>
        <v/>
      </c>
      <c r="Q45" s="410" t="str">
        <f>IF(X45="","",(INDEX($AI$6:$AI$65,MATCH(C45,$X$6:X$65,0))))</f>
        <v/>
      </c>
      <c r="R45" s="410" t="str">
        <f>IF(X45="","",(INDEX($AJ$6:$AJ$65,MATCH(C45,$X$6:X$65,0))))</f>
        <v/>
      </c>
      <c r="S45" s="410" t="str">
        <f>IF(X45="","",(INDEX($AK$6:$AK$65,MATCH(C45,$X$6:X$65,0))))</f>
        <v/>
      </c>
      <c r="T45" s="411" t="str">
        <f>IF(X45="","",(INDEX($AL$6:$AL$65,MATCH(C45,$X$6:X$65,0))))</f>
        <v/>
      </c>
      <c r="U45" s="341" t="str">
        <f t="shared" si="9"/>
        <v/>
      </c>
      <c r="V45" s="342">
        <v>40</v>
      </c>
      <c r="W45" s="352">
        <f ca="1">+RANK(Z45,$Z$6:$Z$65)+COUNTIF($Z$6:Z45,Z45)-1</f>
        <v>40</v>
      </c>
      <c r="X45" s="15" t="str">
        <f>IF(ISBLANK('Flight Groups'!C45),"",'Flight Groups'!C45)</f>
        <v/>
      </c>
      <c r="Y45" s="355">
        <f t="shared" si="5"/>
        <v>0</v>
      </c>
      <c r="Z45" s="355">
        <f t="shared" si="6"/>
        <v>0</v>
      </c>
      <c r="AA45" s="360" t="str">
        <f>IF(X45="","",IF('Round 1'!$W$2="YES",(INDEX('Round 1'!$X$5:$X$64,MATCH(X45,'Round 1'!$W$5:$W$64,0))),""))</f>
        <v/>
      </c>
      <c r="AB45" s="328" t="str">
        <f>IF(X45="","",IF('Round 2'!$W$2="YES",(INDEX('Round 2'!$X$5:$X$64,MATCH(X45,'Round 2'!$W$5:$W$64,0))),""))</f>
        <v/>
      </c>
      <c r="AC45" s="66" t="str">
        <f>IF(X45="","",IF('Round 3'!$W$2="YES",(INDEX('Round 3'!$X$5:$X$64,MATCH(X45,'Round 3'!$W$5:$W$64,0))),""))</f>
        <v/>
      </c>
      <c r="AD45" s="328" t="str">
        <f>IF(X45="","",IF('Round 4'!$W$2="YES",(INDEX('Round 4'!$X$5:$X$64,MATCH(X45,'Round 4'!$W$5:$W$64,0))),""))</f>
        <v/>
      </c>
      <c r="AE45" s="66" t="str">
        <f>IF(X45="","",IF('Round 5'!$W$2="YES",(INDEX('Round 5'!$X$5:$X$64,MATCH(X45,'Round 5'!$W$5:$W$64,0))),""))</f>
        <v/>
      </c>
      <c r="AF45" s="328" t="str">
        <f>IF(X45="","",IF('Round 6'!$W$2="YES",(INDEX('Round 6'!$X$5:$X$64,MATCH(X45,'Round 6'!$W$5:$W$64,0))),""))</f>
        <v/>
      </c>
      <c r="AG45" s="66" t="str">
        <f>IF(X45="","",IF('Round 7'!$W$2="YES",(INDEX('Round 7'!$X$5:$X$64,MATCH(X45,'Round 7'!$W$5:$W$64,0))),""))</f>
        <v/>
      </c>
      <c r="AH45" s="328" t="str">
        <f>IF(X45="","",IF('Round 8'!$W$2="YES",(INDEX('Round 8'!$X$5:$X$64,MATCH(X45,'Round 8'!$W$5:$W$64,0))),""))</f>
        <v/>
      </c>
      <c r="AI45" s="66" t="str">
        <f>IF(X45="","",IF('Round 9'!$W$2="YES",(INDEX('Round 9'!$X$5:$X$64,MATCH(X45,'Round 9'!$W$5:$W$64,0))),""))</f>
        <v/>
      </c>
      <c r="AJ45" s="328" t="str">
        <f>IF(X45="","",IF('Round 10'!$W$2="YES",(INDEX('Round 10'!$X$5:$X$64,MATCH(X45,'Round 10'!$W$5:$W$64,0))),""))</f>
        <v/>
      </c>
      <c r="AK45" s="66" t="str">
        <f>IF(X45="","",IF('Round 11'!$W$2="YES",(INDEX('Round 11'!$X$5:$X$64,MATCH(X45,'Round 11'!$W$5:$W$64,0))),""))</f>
        <v/>
      </c>
      <c r="AL45" s="343" t="str">
        <f>IF(X45="","",IF('Round 12'!$W$2="YES",(INDEX('Round 12'!$X$5:$X$64,MATCH(X45,'Round 12'!$W$5:$W$64,0))),""))</f>
        <v/>
      </c>
      <c r="AM45" s="438"/>
    </row>
    <row r="46" spans="2:39">
      <c r="B46" s="104">
        <v>41</v>
      </c>
      <c r="C46" s="332" t="str">
        <f t="shared" ca="1" si="7"/>
        <v/>
      </c>
      <c r="D46" s="611" t="str">
        <f ca="1">IF(C46="","",OFFSET('Flight Groups'!$D$6,MATCH(SMALL($W$6:$W$65,ROW()-ROW(C$6)+1),$W$6:$W$65,0)-1,))</f>
        <v/>
      </c>
      <c r="E46" s="612"/>
      <c r="F46" s="408">
        <f t="shared" si="3"/>
        <v>0</v>
      </c>
      <c r="G46" s="408">
        <f t="shared" si="4"/>
        <v>0</v>
      </c>
      <c r="H46" s="408">
        <f t="shared" ca="1" si="8"/>
        <v>0</v>
      </c>
      <c r="I46" s="409" t="str">
        <f>IF(X46="","",(INDEX($AA$6:$AA$65,MATCH(C46,X$6:$X$65,0))))</f>
        <v/>
      </c>
      <c r="J46" s="410" t="str">
        <f>IF(X46="","",(INDEX($AB$6:$AB$65,MATCH(C46,$X$6:X$65,0))))</f>
        <v/>
      </c>
      <c r="K46" s="410" t="str">
        <f>IF(X46="","",(INDEX($AC$6:$AC$65,MATCH(C46,$X$6:X$65,0))))</f>
        <v/>
      </c>
      <c r="L46" s="410" t="str">
        <f>IF(X46="","",(INDEX($AD$6:$AD$65,MATCH(C46,$X$6:X$65,0))))</f>
        <v/>
      </c>
      <c r="M46" s="410" t="str">
        <f>IF(X46="","",(INDEX($AE$6:$AE$65,MATCH(C46,$X$6:X$65,0))))</f>
        <v/>
      </c>
      <c r="N46" s="410" t="str">
        <f>IF(X46="","",(INDEX($AF$6:$AF$65,MATCH(C46,$X$6:X$65,0))))</f>
        <v/>
      </c>
      <c r="O46" s="410" t="str">
        <f>IF(X46="","",(INDEX($AG$6:$AG$65,MATCH(C46,$X$6:X$65,0))))</f>
        <v/>
      </c>
      <c r="P46" s="410" t="str">
        <f>IF(X46="","",(INDEX($AH$6:$AH$65,MATCH(C46,$X$6:X$65,0))))</f>
        <v/>
      </c>
      <c r="Q46" s="410" t="str">
        <f>IF(X46="","",(INDEX($AI$6:$AI$65,MATCH(C46,$X$6:X$65,0))))</f>
        <v/>
      </c>
      <c r="R46" s="410" t="str">
        <f>IF(X46="","",(INDEX($AJ$6:$AJ$65,MATCH(C46,$X$6:X$65,0))))</f>
        <v/>
      </c>
      <c r="S46" s="410" t="str">
        <f>IF(X46="","",(INDEX($AK$6:$AK$65,MATCH(C46,$X$6:X$65,0))))</f>
        <v/>
      </c>
      <c r="T46" s="411" t="str">
        <f>IF(X46="","",(INDEX($AL$6:$AL$65,MATCH(C46,$X$6:X$65,0))))</f>
        <v/>
      </c>
      <c r="U46" s="341" t="str">
        <f t="shared" si="9"/>
        <v/>
      </c>
      <c r="V46" s="342">
        <v>41</v>
      </c>
      <c r="W46" s="352">
        <f ca="1">+RANK(Z46,$Z$6:$Z$65)+COUNTIF($Z$6:Z46,Z46)-1</f>
        <v>41</v>
      </c>
      <c r="X46" s="15" t="str">
        <f>IF(ISBLANK('Flight Groups'!C46),"",'Flight Groups'!C46)</f>
        <v/>
      </c>
      <c r="Y46" s="355">
        <f t="shared" si="5"/>
        <v>0</v>
      </c>
      <c r="Z46" s="355">
        <f t="shared" si="6"/>
        <v>0</v>
      </c>
      <c r="AA46" s="360" t="str">
        <f>IF(X46="","",IF('Round 1'!$W$2="YES",(INDEX('Round 1'!$X$5:$X$64,MATCH(X46,'Round 1'!$W$5:$W$64,0))),""))</f>
        <v/>
      </c>
      <c r="AB46" s="328" t="str">
        <f>IF(X46="","",IF('Round 2'!$W$2="YES",(INDEX('Round 2'!$X$5:$X$64,MATCH(X46,'Round 2'!$W$5:$W$64,0))),""))</f>
        <v/>
      </c>
      <c r="AC46" s="66" t="str">
        <f>IF(X46="","",IF('Round 3'!$W$2="YES",(INDEX('Round 3'!$X$5:$X$64,MATCH(X46,'Round 3'!$W$5:$W$64,0))),""))</f>
        <v/>
      </c>
      <c r="AD46" s="328" t="str">
        <f>IF(X46="","",IF('Round 4'!$W$2="YES",(INDEX('Round 4'!$X$5:$X$64,MATCH(X46,'Round 4'!$W$5:$W$64,0))),""))</f>
        <v/>
      </c>
      <c r="AE46" s="66" t="str">
        <f>IF(X46="","",IF('Round 5'!$W$2="YES",(INDEX('Round 5'!$X$5:$X$64,MATCH(X46,'Round 5'!$W$5:$W$64,0))),""))</f>
        <v/>
      </c>
      <c r="AF46" s="328" t="str">
        <f>IF(X46="","",IF('Round 6'!$W$2="YES",(INDEX('Round 6'!$X$5:$X$64,MATCH(X46,'Round 6'!$W$5:$W$64,0))),""))</f>
        <v/>
      </c>
      <c r="AG46" s="66" t="str">
        <f>IF(X46="","",IF('Round 7'!$W$2="YES",(INDEX('Round 7'!$X$5:$X$64,MATCH(X46,'Round 7'!$W$5:$W$64,0))),""))</f>
        <v/>
      </c>
      <c r="AH46" s="328" t="str">
        <f>IF(X46="","",IF('Round 8'!$W$2="YES",(INDEX('Round 8'!$X$5:$X$64,MATCH(X46,'Round 8'!$W$5:$W$64,0))),""))</f>
        <v/>
      </c>
      <c r="AI46" s="66" t="str">
        <f>IF(X46="","",IF('Round 9'!$W$2="YES",(INDEX('Round 9'!$X$5:$X$64,MATCH(X46,'Round 9'!$W$5:$W$64,0))),""))</f>
        <v/>
      </c>
      <c r="AJ46" s="328" t="str">
        <f>IF(X46="","",IF('Round 10'!$W$2="YES",(INDEX('Round 10'!$X$5:$X$64,MATCH(X46,'Round 10'!$W$5:$W$64,0))),""))</f>
        <v/>
      </c>
      <c r="AK46" s="66" t="str">
        <f>IF(X46="","",IF('Round 11'!$W$2="YES",(INDEX('Round 11'!$X$5:$X$64,MATCH(X46,'Round 11'!$W$5:$W$64,0))),""))</f>
        <v/>
      </c>
      <c r="AL46" s="343" t="str">
        <f>IF(X46="","",IF('Round 12'!$W$2="YES",(INDEX('Round 12'!$X$5:$X$64,MATCH(X46,'Round 12'!$W$5:$W$64,0))),""))</f>
        <v/>
      </c>
      <c r="AM46" s="438"/>
    </row>
    <row r="47" spans="2:39">
      <c r="B47" s="104">
        <v>42</v>
      </c>
      <c r="C47" s="332" t="str">
        <f t="shared" ca="1" si="7"/>
        <v/>
      </c>
      <c r="D47" s="611" t="str">
        <f ca="1">IF(C47="","",OFFSET('Flight Groups'!$D$6,MATCH(SMALL($W$6:$W$65,ROW()-ROW(C$6)+1),$W$6:$W$65,0)-1,))</f>
        <v/>
      </c>
      <c r="E47" s="612"/>
      <c r="F47" s="408">
        <f t="shared" si="3"/>
        <v>0</v>
      </c>
      <c r="G47" s="408">
        <f t="shared" si="4"/>
        <v>0</v>
      </c>
      <c r="H47" s="408">
        <f t="shared" ca="1" si="8"/>
        <v>0</v>
      </c>
      <c r="I47" s="409" t="str">
        <f>IF(X47="","",(INDEX($AA$6:$AA$65,MATCH(C47,X$6:$X$65,0))))</f>
        <v/>
      </c>
      <c r="J47" s="410" t="str">
        <f>IF(X47="","",(INDEX($AB$6:$AB$65,MATCH(C47,$X$6:X$65,0))))</f>
        <v/>
      </c>
      <c r="K47" s="410" t="str">
        <f>IF(X47="","",(INDEX($AC$6:$AC$65,MATCH(C47,$X$6:X$65,0))))</f>
        <v/>
      </c>
      <c r="L47" s="410" t="str">
        <f>IF(X47="","",(INDEX($AD$6:$AD$65,MATCH(C47,$X$6:X$65,0))))</f>
        <v/>
      </c>
      <c r="M47" s="410" t="str">
        <f>IF(X47="","",(INDEX($AE$6:$AE$65,MATCH(C47,$X$6:X$65,0))))</f>
        <v/>
      </c>
      <c r="N47" s="410" t="str">
        <f>IF(X47="","",(INDEX($AF$6:$AF$65,MATCH(C47,$X$6:X$65,0))))</f>
        <v/>
      </c>
      <c r="O47" s="410" t="str">
        <f>IF(X47="","",(INDEX($AG$6:$AG$65,MATCH(C47,$X$6:X$65,0))))</f>
        <v/>
      </c>
      <c r="P47" s="410" t="str">
        <f>IF(X47="","",(INDEX($AH$6:$AH$65,MATCH(C47,$X$6:X$65,0))))</f>
        <v/>
      </c>
      <c r="Q47" s="410" t="str">
        <f>IF(X47="","",(INDEX($AI$6:$AI$65,MATCH(C47,$X$6:X$65,0))))</f>
        <v/>
      </c>
      <c r="R47" s="410" t="str">
        <f>IF(X47="","",(INDEX($AJ$6:$AJ$65,MATCH(C47,$X$6:X$65,0))))</f>
        <v/>
      </c>
      <c r="S47" s="410" t="str">
        <f>IF(X47="","",(INDEX($AK$6:$AK$65,MATCH(C47,$X$6:X$65,0))))</f>
        <v/>
      </c>
      <c r="T47" s="411" t="str">
        <f>IF(X47="","",(INDEX($AL$6:$AL$65,MATCH(C47,$X$6:X$65,0))))</f>
        <v/>
      </c>
      <c r="U47" s="341" t="str">
        <f t="shared" si="9"/>
        <v/>
      </c>
      <c r="V47" s="342">
        <v>42</v>
      </c>
      <c r="W47" s="352">
        <f ca="1">+RANK(Z47,$Z$6:$Z$65)+COUNTIF($Z$6:Z47,Z47)-1</f>
        <v>42</v>
      </c>
      <c r="X47" s="15" t="str">
        <f>IF(ISBLANK('Flight Groups'!C47),"",'Flight Groups'!C47)</f>
        <v/>
      </c>
      <c r="Y47" s="355">
        <f t="shared" si="5"/>
        <v>0</v>
      </c>
      <c r="Z47" s="355">
        <f t="shared" si="6"/>
        <v>0</v>
      </c>
      <c r="AA47" s="360" t="str">
        <f>IF(X47="","",IF('Round 1'!$W$2="YES",(INDEX('Round 1'!$X$5:$X$64,MATCH(X47,'Round 1'!$W$5:$W$64,0))),""))</f>
        <v/>
      </c>
      <c r="AB47" s="328" t="str">
        <f>IF(X47="","",IF('Round 2'!$W$2="YES",(INDEX('Round 2'!$X$5:$X$64,MATCH(X47,'Round 2'!$W$5:$W$64,0))),""))</f>
        <v/>
      </c>
      <c r="AC47" s="66" t="str">
        <f>IF(X47="","",IF('Round 3'!$W$2="YES",(INDEX('Round 3'!$X$5:$X$64,MATCH(X47,'Round 3'!$W$5:$W$64,0))),""))</f>
        <v/>
      </c>
      <c r="AD47" s="328" t="str">
        <f>IF(X47="","",IF('Round 4'!$W$2="YES",(INDEX('Round 4'!$X$5:$X$64,MATCH(X47,'Round 4'!$W$5:$W$64,0))),""))</f>
        <v/>
      </c>
      <c r="AE47" s="66" t="str">
        <f>IF(X47="","",IF('Round 5'!$W$2="YES",(INDEX('Round 5'!$X$5:$X$64,MATCH(X47,'Round 5'!$W$5:$W$64,0))),""))</f>
        <v/>
      </c>
      <c r="AF47" s="328" t="str">
        <f>IF(X47="","",IF('Round 6'!$W$2="YES",(INDEX('Round 6'!$X$5:$X$64,MATCH(X47,'Round 6'!$W$5:$W$64,0))),""))</f>
        <v/>
      </c>
      <c r="AG47" s="66" t="str">
        <f>IF(X47="","",IF('Round 7'!$W$2="YES",(INDEX('Round 7'!$X$5:$X$64,MATCH(X47,'Round 7'!$W$5:$W$64,0))),""))</f>
        <v/>
      </c>
      <c r="AH47" s="328" t="str">
        <f>IF(X47="","",IF('Round 8'!$W$2="YES",(INDEX('Round 8'!$X$5:$X$64,MATCH(X47,'Round 8'!$W$5:$W$64,0))),""))</f>
        <v/>
      </c>
      <c r="AI47" s="66" t="str">
        <f>IF(X47="","",IF('Round 9'!$W$2="YES",(INDEX('Round 9'!$X$5:$X$64,MATCH(X47,'Round 9'!$W$5:$W$64,0))),""))</f>
        <v/>
      </c>
      <c r="AJ47" s="328" t="str">
        <f>IF(X47="","",IF('Round 10'!$W$2="YES",(INDEX('Round 10'!$X$5:$X$64,MATCH(X47,'Round 10'!$W$5:$W$64,0))),""))</f>
        <v/>
      </c>
      <c r="AK47" s="66" t="str">
        <f>IF(X47="","",IF('Round 11'!$W$2="YES",(INDEX('Round 11'!$X$5:$X$64,MATCH(X47,'Round 11'!$W$5:$W$64,0))),""))</f>
        <v/>
      </c>
      <c r="AL47" s="343" t="str">
        <f>IF(X47="","",IF('Round 12'!$W$2="YES",(INDEX('Round 12'!$X$5:$X$64,MATCH(X47,'Round 12'!$W$5:$W$64,0))),""))</f>
        <v/>
      </c>
      <c r="AM47" s="438"/>
    </row>
    <row r="48" spans="2:39">
      <c r="B48" s="104">
        <v>43</v>
      </c>
      <c r="C48" s="332" t="str">
        <f t="shared" ca="1" si="7"/>
        <v/>
      </c>
      <c r="D48" s="611" t="str">
        <f ca="1">IF(C48="","",OFFSET('Flight Groups'!$D$6,MATCH(SMALL($W$6:$W$65,ROW()-ROW(C$6)+1),$W$6:$W$65,0)-1,))</f>
        <v/>
      </c>
      <c r="E48" s="612"/>
      <c r="F48" s="408">
        <f t="shared" si="3"/>
        <v>0</v>
      </c>
      <c r="G48" s="408">
        <f t="shared" si="4"/>
        <v>0</v>
      </c>
      <c r="H48" s="408">
        <f t="shared" ca="1" si="8"/>
        <v>0</v>
      </c>
      <c r="I48" s="409" t="str">
        <f>IF(X48="","",(INDEX($AA$6:$AA$65,MATCH(C48,X$6:$X$65,0))))</f>
        <v/>
      </c>
      <c r="J48" s="410" t="str">
        <f>IF(X48="","",(INDEX($AB$6:$AB$65,MATCH(C48,$X$6:X$65,0))))</f>
        <v/>
      </c>
      <c r="K48" s="410" t="str">
        <f>IF(X48="","",(INDEX($AC$6:$AC$65,MATCH(C48,$X$6:X$65,0))))</f>
        <v/>
      </c>
      <c r="L48" s="410" t="str">
        <f>IF(X48="","",(INDEX($AD$6:$AD$65,MATCH(C48,$X$6:X$65,0))))</f>
        <v/>
      </c>
      <c r="M48" s="410" t="str">
        <f>IF(X48="","",(INDEX($AE$6:$AE$65,MATCH(C48,$X$6:X$65,0))))</f>
        <v/>
      </c>
      <c r="N48" s="410" t="str">
        <f>IF(X48="","",(INDEX($AF$6:$AF$65,MATCH(C48,$X$6:X$65,0))))</f>
        <v/>
      </c>
      <c r="O48" s="410" t="str">
        <f>IF(X48="","",(INDEX($AG$6:$AG$65,MATCH(C48,$X$6:X$65,0))))</f>
        <v/>
      </c>
      <c r="P48" s="410" t="str">
        <f>IF(X48="","",(INDEX($AH$6:$AH$65,MATCH(C48,$X$6:X$65,0))))</f>
        <v/>
      </c>
      <c r="Q48" s="410" t="str">
        <f>IF(X48="","",(INDEX($AI$6:$AI$65,MATCH(C48,$X$6:X$65,0))))</f>
        <v/>
      </c>
      <c r="R48" s="410" t="str">
        <f>IF(X48="","",(INDEX($AJ$6:$AJ$65,MATCH(C48,$X$6:X$65,0))))</f>
        <v/>
      </c>
      <c r="S48" s="410" t="str">
        <f>IF(X48="","",(INDEX($AK$6:$AK$65,MATCH(C48,$X$6:X$65,0))))</f>
        <v/>
      </c>
      <c r="T48" s="411" t="str">
        <f>IF(X48="","",(INDEX($AL$6:$AL$65,MATCH(C48,$X$6:X$65,0))))</f>
        <v/>
      </c>
      <c r="U48" s="341" t="str">
        <f t="shared" si="9"/>
        <v/>
      </c>
      <c r="V48" s="342">
        <v>43</v>
      </c>
      <c r="W48" s="352">
        <f ca="1">+RANK(Z48,$Z$6:$Z$65)+COUNTIF($Z$6:Z48,Z48)-1</f>
        <v>43</v>
      </c>
      <c r="X48" s="15" t="str">
        <f>IF(ISBLANK('Flight Groups'!C48),"",'Flight Groups'!C48)</f>
        <v/>
      </c>
      <c r="Y48" s="355">
        <f t="shared" si="5"/>
        <v>0</v>
      </c>
      <c r="Z48" s="355">
        <f t="shared" si="6"/>
        <v>0</v>
      </c>
      <c r="AA48" s="360" t="str">
        <f>IF(X48="","",IF('Round 1'!$W$2="YES",(INDEX('Round 1'!$X$5:$X$64,MATCH(X48,'Round 1'!$W$5:$W$64,0))),""))</f>
        <v/>
      </c>
      <c r="AB48" s="328" t="str">
        <f>IF(X48="","",IF('Round 2'!$W$2="YES",(INDEX('Round 2'!$X$5:$X$64,MATCH(X48,'Round 2'!$W$5:$W$64,0))),""))</f>
        <v/>
      </c>
      <c r="AC48" s="66" t="str">
        <f>IF(X48="","",IF('Round 3'!$W$2="YES",(INDEX('Round 3'!$X$5:$X$64,MATCH(X48,'Round 3'!$W$5:$W$64,0))),""))</f>
        <v/>
      </c>
      <c r="AD48" s="328" t="str">
        <f>IF(X48="","",IF('Round 4'!$W$2="YES",(INDEX('Round 4'!$X$5:$X$64,MATCH(X48,'Round 4'!$W$5:$W$64,0))),""))</f>
        <v/>
      </c>
      <c r="AE48" s="66" t="str">
        <f>IF(X48="","",IF('Round 5'!$W$2="YES",(INDEX('Round 5'!$X$5:$X$64,MATCH(X48,'Round 5'!$W$5:$W$64,0))),""))</f>
        <v/>
      </c>
      <c r="AF48" s="328" t="str">
        <f>IF(X48="","",IF('Round 6'!$W$2="YES",(INDEX('Round 6'!$X$5:$X$64,MATCH(X48,'Round 6'!$W$5:$W$64,0))),""))</f>
        <v/>
      </c>
      <c r="AG48" s="66" t="str">
        <f>IF(X48="","",IF('Round 7'!$W$2="YES",(INDEX('Round 7'!$X$5:$X$64,MATCH(X48,'Round 7'!$W$5:$W$64,0))),""))</f>
        <v/>
      </c>
      <c r="AH48" s="328" t="str">
        <f>IF(X48="","",IF('Round 8'!$W$2="YES",(INDEX('Round 8'!$X$5:$X$64,MATCH(X48,'Round 8'!$W$5:$W$64,0))),""))</f>
        <v/>
      </c>
      <c r="AI48" s="66" t="str">
        <f>IF(X48="","",IF('Round 9'!$W$2="YES",(INDEX('Round 9'!$X$5:$X$64,MATCH(X48,'Round 9'!$W$5:$W$64,0))),""))</f>
        <v/>
      </c>
      <c r="AJ48" s="328" t="str">
        <f>IF(X48="","",IF('Round 10'!$W$2="YES",(INDEX('Round 10'!$X$5:$X$64,MATCH(X48,'Round 10'!$W$5:$W$64,0))),""))</f>
        <v/>
      </c>
      <c r="AK48" s="66" t="str">
        <f>IF(X48="","",IF('Round 11'!$W$2="YES",(INDEX('Round 11'!$X$5:$X$64,MATCH(X48,'Round 11'!$W$5:$W$64,0))),""))</f>
        <v/>
      </c>
      <c r="AL48" s="343" t="str">
        <f>IF(X48="","",IF('Round 12'!$W$2="YES",(INDEX('Round 12'!$X$5:$X$64,MATCH(X48,'Round 12'!$W$5:$W$64,0))),""))</f>
        <v/>
      </c>
      <c r="AM48" s="438"/>
    </row>
    <row r="49" spans="2:39">
      <c r="B49" s="104">
        <v>44</v>
      </c>
      <c r="C49" s="332" t="str">
        <f t="shared" ca="1" si="7"/>
        <v/>
      </c>
      <c r="D49" s="611" t="str">
        <f ca="1">IF(C49="","",OFFSET('Flight Groups'!$D$6,MATCH(SMALL($W$6:$W$65,ROW()-ROW(C$6)+1),$W$6:$W$65,0)-1,))</f>
        <v/>
      </c>
      <c r="E49" s="612"/>
      <c r="F49" s="408">
        <f t="shared" si="3"/>
        <v>0</v>
      </c>
      <c r="G49" s="408">
        <f t="shared" si="4"/>
        <v>0</v>
      </c>
      <c r="H49" s="408">
        <f t="shared" ca="1" si="8"/>
        <v>0</v>
      </c>
      <c r="I49" s="409" t="str">
        <f>IF(X49="","",(INDEX($AA$6:$AA$65,MATCH(C49,X$6:$X$65,0))))</f>
        <v/>
      </c>
      <c r="J49" s="410" t="str">
        <f>IF(X49="","",(INDEX($AB$6:$AB$65,MATCH(C49,$X$6:X$65,0))))</f>
        <v/>
      </c>
      <c r="K49" s="410" t="str">
        <f>IF(X49="","",(INDEX($AC$6:$AC$65,MATCH(C49,$X$6:X$65,0))))</f>
        <v/>
      </c>
      <c r="L49" s="410" t="str">
        <f>IF(X49="","",(INDEX($AD$6:$AD$65,MATCH(C49,$X$6:X$65,0))))</f>
        <v/>
      </c>
      <c r="M49" s="410" t="str">
        <f>IF(X49="","",(INDEX($AE$6:$AE$65,MATCH(C49,$X$6:X$65,0))))</f>
        <v/>
      </c>
      <c r="N49" s="410" t="str">
        <f>IF(X49="","",(INDEX($AF$6:$AF$65,MATCH(C49,$X$6:X$65,0))))</f>
        <v/>
      </c>
      <c r="O49" s="410" t="str">
        <f>IF(X49="","",(INDEX($AG$6:$AG$65,MATCH(C49,$X$6:X$65,0))))</f>
        <v/>
      </c>
      <c r="P49" s="410" t="str">
        <f>IF(X49="","",(INDEX($AH$6:$AH$65,MATCH(C49,$X$6:X$65,0))))</f>
        <v/>
      </c>
      <c r="Q49" s="410" t="str">
        <f>IF(X49="","",(INDEX($AI$6:$AI$65,MATCH(C49,$X$6:X$65,0))))</f>
        <v/>
      </c>
      <c r="R49" s="410" t="str">
        <f>IF(X49="","",(INDEX($AJ$6:$AJ$65,MATCH(C49,$X$6:X$65,0))))</f>
        <v/>
      </c>
      <c r="S49" s="410" t="str">
        <f>IF(X49="","",(INDEX($AK$6:$AK$65,MATCH(C49,$X$6:X$65,0))))</f>
        <v/>
      </c>
      <c r="T49" s="411" t="str">
        <f>IF(X49="","",(INDEX($AL$6:$AL$65,MATCH(C49,$X$6:X$65,0))))</f>
        <v/>
      </c>
      <c r="U49" s="341" t="str">
        <f t="shared" si="9"/>
        <v/>
      </c>
      <c r="V49" s="342">
        <v>44</v>
      </c>
      <c r="W49" s="352">
        <f ca="1">+RANK(Z49,$Z$6:$Z$65)+COUNTIF($Z$6:Z49,Z49)-1</f>
        <v>44</v>
      </c>
      <c r="X49" s="15" t="str">
        <f>IF(ISBLANK('Flight Groups'!C49),"",'Flight Groups'!C49)</f>
        <v/>
      </c>
      <c r="Y49" s="355">
        <f t="shared" si="5"/>
        <v>0</v>
      </c>
      <c r="Z49" s="355">
        <f t="shared" si="6"/>
        <v>0</v>
      </c>
      <c r="AA49" s="360" t="str">
        <f>IF(X49="","",IF('Round 1'!$W$2="YES",(INDEX('Round 1'!$X$5:$X$64,MATCH(X49,'Round 1'!$W$5:$W$64,0))),""))</f>
        <v/>
      </c>
      <c r="AB49" s="328" t="str">
        <f>IF(X49="","",IF('Round 2'!$W$2="YES",(INDEX('Round 2'!$X$5:$X$64,MATCH(X49,'Round 2'!$W$5:$W$64,0))),""))</f>
        <v/>
      </c>
      <c r="AC49" s="66" t="str">
        <f>IF(X49="","",IF('Round 3'!$W$2="YES",(INDEX('Round 3'!$X$5:$X$64,MATCH(X49,'Round 3'!$W$5:$W$64,0))),""))</f>
        <v/>
      </c>
      <c r="AD49" s="328" t="str">
        <f>IF(X49="","",IF('Round 4'!$W$2="YES",(INDEX('Round 4'!$X$5:$X$64,MATCH(X49,'Round 4'!$W$5:$W$64,0))),""))</f>
        <v/>
      </c>
      <c r="AE49" s="66" t="str">
        <f>IF(X49="","",IF('Round 5'!$W$2="YES",(INDEX('Round 5'!$X$5:$X$64,MATCH(X49,'Round 5'!$W$5:$W$64,0))),""))</f>
        <v/>
      </c>
      <c r="AF49" s="328" t="str">
        <f>IF(X49="","",IF('Round 6'!$W$2="YES",(INDEX('Round 6'!$X$5:$X$64,MATCH(X49,'Round 6'!$W$5:$W$64,0))),""))</f>
        <v/>
      </c>
      <c r="AG49" s="66" t="str">
        <f>IF(X49="","",IF('Round 7'!$W$2="YES",(INDEX('Round 7'!$X$5:$X$64,MATCH(X49,'Round 7'!$W$5:$W$64,0))),""))</f>
        <v/>
      </c>
      <c r="AH49" s="328" t="str">
        <f>IF(X49="","",IF('Round 8'!$W$2="YES",(INDEX('Round 8'!$X$5:$X$64,MATCH(X49,'Round 8'!$W$5:$W$64,0))),""))</f>
        <v/>
      </c>
      <c r="AI49" s="66" t="str">
        <f>IF(X49="","",IF('Round 9'!$W$2="YES",(INDEX('Round 9'!$X$5:$X$64,MATCH(X49,'Round 9'!$W$5:$W$64,0))),""))</f>
        <v/>
      </c>
      <c r="AJ49" s="328" t="str">
        <f>IF(X49="","",IF('Round 10'!$W$2="YES",(INDEX('Round 10'!$X$5:$X$64,MATCH(X49,'Round 10'!$W$5:$W$64,0))),""))</f>
        <v/>
      </c>
      <c r="AK49" s="66" t="str">
        <f>IF(X49="","",IF('Round 11'!$W$2="YES",(INDEX('Round 11'!$X$5:$X$64,MATCH(X49,'Round 11'!$W$5:$W$64,0))),""))</f>
        <v/>
      </c>
      <c r="AL49" s="343" t="str">
        <f>IF(X49="","",IF('Round 12'!$W$2="YES",(INDEX('Round 12'!$X$5:$X$64,MATCH(X49,'Round 12'!$W$5:$W$64,0))),""))</f>
        <v/>
      </c>
      <c r="AM49" s="438"/>
    </row>
    <row r="50" spans="2:39">
      <c r="B50" s="104">
        <v>45</v>
      </c>
      <c r="C50" s="332" t="str">
        <f t="shared" ca="1" si="7"/>
        <v/>
      </c>
      <c r="D50" s="611" t="str">
        <f ca="1">IF(C50="","",OFFSET('Flight Groups'!$D$6,MATCH(SMALL($W$6:$W$65,ROW()-ROW(C$6)+1),$W$6:$W$65,0)-1,))</f>
        <v/>
      </c>
      <c r="E50" s="612"/>
      <c r="F50" s="408">
        <f t="shared" si="3"/>
        <v>0</v>
      </c>
      <c r="G50" s="408">
        <f t="shared" si="4"/>
        <v>0</v>
      </c>
      <c r="H50" s="408">
        <f t="shared" ca="1" si="8"/>
        <v>0</v>
      </c>
      <c r="I50" s="409" t="str">
        <f>IF(X50="","",(INDEX($AA$6:$AA$65,MATCH(C50,X$6:$X$65,0))))</f>
        <v/>
      </c>
      <c r="J50" s="410" t="str">
        <f>IF(X50="","",(INDEX($AB$6:$AB$65,MATCH(C50,$X$6:X$65,0))))</f>
        <v/>
      </c>
      <c r="K50" s="410" t="str">
        <f>IF(X50="","",(INDEX($AC$6:$AC$65,MATCH(C50,$X$6:X$65,0))))</f>
        <v/>
      </c>
      <c r="L50" s="410" t="str">
        <f>IF(X50="","",(INDEX($AD$6:$AD$65,MATCH(C50,$X$6:X$65,0))))</f>
        <v/>
      </c>
      <c r="M50" s="410" t="str">
        <f>IF(X50="","",(INDEX($AE$6:$AE$65,MATCH(C50,$X$6:X$65,0))))</f>
        <v/>
      </c>
      <c r="N50" s="410" t="str">
        <f>IF(X50="","",(INDEX($AF$6:$AF$65,MATCH(C50,$X$6:X$65,0))))</f>
        <v/>
      </c>
      <c r="O50" s="410" t="str">
        <f>IF(X50="","",(INDEX($AG$6:$AG$65,MATCH(C50,$X$6:X$65,0))))</f>
        <v/>
      </c>
      <c r="P50" s="410" t="str">
        <f>IF(X50="","",(INDEX($AH$6:$AH$65,MATCH(C50,$X$6:X$65,0))))</f>
        <v/>
      </c>
      <c r="Q50" s="410" t="str">
        <f>IF(X50="","",(INDEX($AI$6:$AI$65,MATCH(C50,$X$6:X$65,0))))</f>
        <v/>
      </c>
      <c r="R50" s="410" t="str">
        <f>IF(X50="","",(INDEX($AJ$6:$AJ$65,MATCH(C50,$X$6:X$65,0))))</f>
        <v/>
      </c>
      <c r="S50" s="410" t="str">
        <f>IF(X50="","",(INDEX($AK$6:$AK$65,MATCH(C50,$X$6:X$65,0))))</f>
        <v/>
      </c>
      <c r="T50" s="411" t="str">
        <f>IF(X50="","",(INDEX($AL$6:$AL$65,MATCH(C50,$X$6:X$65,0))))</f>
        <v/>
      </c>
      <c r="U50" s="341" t="str">
        <f t="shared" si="9"/>
        <v/>
      </c>
      <c r="V50" s="342">
        <v>45</v>
      </c>
      <c r="W50" s="352">
        <f ca="1">+RANK(Z50,$Z$6:$Z$65)+COUNTIF($Z$6:Z50,Z50)-1</f>
        <v>45</v>
      </c>
      <c r="X50" s="15" t="str">
        <f>IF(ISBLANK('Flight Groups'!C50),"",'Flight Groups'!C50)</f>
        <v/>
      </c>
      <c r="Y50" s="355">
        <f t="shared" si="5"/>
        <v>0</v>
      </c>
      <c r="Z50" s="355">
        <f t="shared" si="6"/>
        <v>0</v>
      </c>
      <c r="AA50" s="360" t="str">
        <f>IF(X50="","",IF('Round 1'!$W$2="YES",(INDEX('Round 1'!$X$5:$X$64,MATCH(X50,'Round 1'!$W$5:$W$64,0))),""))</f>
        <v/>
      </c>
      <c r="AB50" s="328" t="str">
        <f>IF(X50="","",IF('Round 2'!$W$2="YES",(INDEX('Round 2'!$X$5:$X$64,MATCH(X50,'Round 2'!$W$5:$W$64,0))),""))</f>
        <v/>
      </c>
      <c r="AC50" s="66" t="str">
        <f>IF(X50="","",IF('Round 3'!$W$2="YES",(INDEX('Round 3'!$X$5:$X$64,MATCH(X50,'Round 3'!$W$5:$W$64,0))),""))</f>
        <v/>
      </c>
      <c r="AD50" s="328" t="str">
        <f>IF(X50="","",IF('Round 4'!$W$2="YES",(INDEX('Round 4'!$X$5:$X$64,MATCH(X50,'Round 4'!$W$5:$W$64,0))),""))</f>
        <v/>
      </c>
      <c r="AE50" s="66" t="str">
        <f>IF(X50="","",IF('Round 5'!$W$2="YES",(INDEX('Round 5'!$X$5:$X$64,MATCH(X50,'Round 5'!$W$5:$W$64,0))),""))</f>
        <v/>
      </c>
      <c r="AF50" s="328" t="str">
        <f>IF(X50="","",IF('Round 6'!$W$2="YES",(INDEX('Round 6'!$X$5:$X$64,MATCH(X50,'Round 6'!$W$5:$W$64,0))),""))</f>
        <v/>
      </c>
      <c r="AG50" s="66" t="str">
        <f>IF(X50="","",IF('Round 7'!$W$2="YES",(INDEX('Round 7'!$X$5:$X$64,MATCH(X50,'Round 7'!$W$5:$W$64,0))),""))</f>
        <v/>
      </c>
      <c r="AH50" s="328" t="str">
        <f>IF(X50="","",IF('Round 8'!$W$2="YES",(INDEX('Round 8'!$X$5:$X$64,MATCH(X50,'Round 8'!$W$5:$W$64,0))),""))</f>
        <v/>
      </c>
      <c r="AI50" s="66" t="str">
        <f>IF(X50="","",IF('Round 9'!$W$2="YES",(INDEX('Round 9'!$X$5:$X$64,MATCH(X50,'Round 9'!$W$5:$W$64,0))),""))</f>
        <v/>
      </c>
      <c r="AJ50" s="328" t="str">
        <f>IF(X50="","",IF('Round 10'!$W$2="YES",(INDEX('Round 10'!$X$5:$X$64,MATCH(X50,'Round 10'!$W$5:$W$64,0))),""))</f>
        <v/>
      </c>
      <c r="AK50" s="66" t="str">
        <f>IF(X50="","",IF('Round 11'!$W$2="YES",(INDEX('Round 11'!$X$5:$X$64,MATCH(X50,'Round 11'!$W$5:$W$64,0))),""))</f>
        <v/>
      </c>
      <c r="AL50" s="343" t="str">
        <f>IF(X50="","",IF('Round 12'!$W$2="YES",(INDEX('Round 12'!$X$5:$X$64,MATCH(X50,'Round 12'!$W$5:$W$64,0))),""))</f>
        <v/>
      </c>
      <c r="AM50" s="438"/>
    </row>
    <row r="51" spans="2:39">
      <c r="B51" s="104">
        <v>46</v>
      </c>
      <c r="C51" s="332" t="str">
        <f t="shared" ca="1" si="7"/>
        <v/>
      </c>
      <c r="D51" s="611" t="str">
        <f ca="1">IF(C51="","",OFFSET('Flight Groups'!$D$6,MATCH(SMALL($W$6:$W$65,ROW()-ROW(C$6)+1),$W$6:$W$65,0)-1,))</f>
        <v/>
      </c>
      <c r="E51" s="612"/>
      <c r="F51" s="408">
        <f t="shared" si="3"/>
        <v>0</v>
      </c>
      <c r="G51" s="408">
        <f t="shared" si="4"/>
        <v>0</v>
      </c>
      <c r="H51" s="408">
        <f t="shared" ca="1" si="8"/>
        <v>0</v>
      </c>
      <c r="I51" s="409" t="str">
        <f>IF(X51="","",(INDEX($AA$6:$AA$65,MATCH(C51,X$6:$X$65,0))))</f>
        <v/>
      </c>
      <c r="J51" s="410" t="str">
        <f>IF(X51="","",(INDEX($AB$6:$AB$65,MATCH(C51,$X$6:X$65,0))))</f>
        <v/>
      </c>
      <c r="K51" s="410" t="str">
        <f>IF(X51="","",(INDEX($AC$6:$AC$65,MATCH(C51,$X$6:X$65,0))))</f>
        <v/>
      </c>
      <c r="L51" s="410" t="str">
        <f>IF(X51="","",(INDEX($AD$6:$AD$65,MATCH(C51,$X$6:X$65,0))))</f>
        <v/>
      </c>
      <c r="M51" s="410" t="str">
        <f>IF(X51="","",(INDEX($AE$6:$AE$65,MATCH(C51,$X$6:X$65,0))))</f>
        <v/>
      </c>
      <c r="N51" s="410" t="str">
        <f>IF(X51="","",(INDEX($AF$6:$AF$65,MATCH(C51,$X$6:X$65,0))))</f>
        <v/>
      </c>
      <c r="O51" s="410" t="str">
        <f>IF(X51="","",(INDEX($AG$6:$AG$65,MATCH(C51,$X$6:X$65,0))))</f>
        <v/>
      </c>
      <c r="P51" s="410" t="str">
        <f>IF(X51="","",(INDEX($AH$6:$AH$65,MATCH(C51,$X$6:X$65,0))))</f>
        <v/>
      </c>
      <c r="Q51" s="410" t="str">
        <f>IF(X51="","",(INDEX($AI$6:$AI$65,MATCH(C51,$X$6:X$65,0))))</f>
        <v/>
      </c>
      <c r="R51" s="410" t="str">
        <f>IF(X51="","",(INDEX($AJ$6:$AJ$65,MATCH(C51,$X$6:X$65,0))))</f>
        <v/>
      </c>
      <c r="S51" s="410" t="str">
        <f>IF(X51="","",(INDEX($AK$6:$AK$65,MATCH(C51,$X$6:X$65,0))))</f>
        <v/>
      </c>
      <c r="T51" s="411" t="str">
        <f>IF(X51="","",(INDEX($AL$6:$AL$65,MATCH(C51,$X$6:X$65,0))))</f>
        <v/>
      </c>
      <c r="U51" s="341" t="str">
        <f t="shared" si="9"/>
        <v/>
      </c>
      <c r="V51" s="342">
        <v>46</v>
      </c>
      <c r="W51" s="352">
        <f ca="1">+RANK(Z51,$Z$6:$Z$65)+COUNTIF($Z$6:Z51,Z51)-1</f>
        <v>46</v>
      </c>
      <c r="X51" s="15" t="str">
        <f>IF(ISBLANK('Flight Groups'!C51),"",'Flight Groups'!C51)</f>
        <v/>
      </c>
      <c r="Y51" s="355">
        <f t="shared" si="5"/>
        <v>0</v>
      </c>
      <c r="Z51" s="355">
        <f t="shared" si="6"/>
        <v>0</v>
      </c>
      <c r="AA51" s="360" t="str">
        <f>IF(X51="","",IF('Round 1'!$W$2="YES",(INDEX('Round 1'!$X$5:$X$64,MATCH(X51,'Round 1'!$W$5:$W$64,0))),""))</f>
        <v/>
      </c>
      <c r="AB51" s="328" t="str">
        <f>IF(X51="","",IF('Round 2'!$W$2="YES",(INDEX('Round 2'!$X$5:$X$64,MATCH(X51,'Round 2'!$W$5:$W$64,0))),""))</f>
        <v/>
      </c>
      <c r="AC51" s="66" t="str">
        <f>IF(X51="","",IF('Round 3'!$W$2="YES",(INDEX('Round 3'!$X$5:$X$64,MATCH(X51,'Round 3'!$W$5:$W$64,0))),""))</f>
        <v/>
      </c>
      <c r="AD51" s="328" t="str">
        <f>IF(X51="","",IF('Round 4'!$W$2="YES",(INDEX('Round 4'!$X$5:$X$64,MATCH(X51,'Round 4'!$W$5:$W$64,0))),""))</f>
        <v/>
      </c>
      <c r="AE51" s="66" t="str">
        <f>IF(X51="","",IF('Round 5'!$W$2="YES",(INDEX('Round 5'!$X$5:$X$64,MATCH(X51,'Round 5'!$W$5:$W$64,0))),""))</f>
        <v/>
      </c>
      <c r="AF51" s="328" t="str">
        <f>IF(X51="","",IF('Round 6'!$W$2="YES",(INDEX('Round 6'!$X$5:$X$64,MATCH(X51,'Round 6'!$W$5:$W$64,0))),""))</f>
        <v/>
      </c>
      <c r="AG51" s="66" t="str">
        <f>IF(X51="","",IF('Round 7'!$W$2="YES",(INDEX('Round 7'!$X$5:$X$64,MATCH(X51,'Round 7'!$W$5:$W$64,0))),""))</f>
        <v/>
      </c>
      <c r="AH51" s="328" t="str">
        <f>IF(X51="","",IF('Round 8'!$W$2="YES",(INDEX('Round 8'!$X$5:$X$64,MATCH(X51,'Round 8'!$W$5:$W$64,0))),""))</f>
        <v/>
      </c>
      <c r="AI51" s="66" t="str">
        <f>IF(X51="","",IF('Round 9'!$W$2="YES",(INDEX('Round 9'!$X$5:$X$64,MATCH(X51,'Round 9'!$W$5:$W$64,0))),""))</f>
        <v/>
      </c>
      <c r="AJ51" s="328" t="str">
        <f>IF(X51="","",IF('Round 10'!$W$2="YES",(INDEX('Round 10'!$X$5:$X$64,MATCH(X51,'Round 10'!$W$5:$W$64,0))),""))</f>
        <v/>
      </c>
      <c r="AK51" s="66" t="str">
        <f>IF(X51="","",IF('Round 11'!$W$2="YES",(INDEX('Round 11'!$X$5:$X$64,MATCH(X51,'Round 11'!$W$5:$W$64,0))),""))</f>
        <v/>
      </c>
      <c r="AL51" s="343" t="str">
        <f>IF(X51="","",IF('Round 12'!$W$2="YES",(INDEX('Round 12'!$X$5:$X$64,MATCH(X51,'Round 12'!$W$5:$W$64,0))),""))</f>
        <v/>
      </c>
      <c r="AM51" s="438"/>
    </row>
    <row r="52" spans="2:39">
      <c r="B52" s="104">
        <v>47</v>
      </c>
      <c r="C52" s="332" t="str">
        <f t="shared" ca="1" si="7"/>
        <v/>
      </c>
      <c r="D52" s="611" t="str">
        <f ca="1">IF(C52="","",OFFSET('Flight Groups'!$D$6,MATCH(SMALL($W$6:$W$65,ROW()-ROW(C$6)+1),$W$6:$W$65,0)-1,))</f>
        <v/>
      </c>
      <c r="E52" s="612"/>
      <c r="F52" s="408">
        <f t="shared" si="3"/>
        <v>0</v>
      </c>
      <c r="G52" s="408">
        <f t="shared" si="4"/>
        <v>0</v>
      </c>
      <c r="H52" s="408">
        <f t="shared" ca="1" si="8"/>
        <v>0</v>
      </c>
      <c r="I52" s="409" t="str">
        <f>IF(X52="","",(INDEX($AA$6:$AA$65,MATCH(C52,X$6:$X$65,0))))</f>
        <v/>
      </c>
      <c r="J52" s="410" t="str">
        <f>IF(X52="","",(INDEX($AB$6:$AB$65,MATCH(C52,$X$6:X$65,0))))</f>
        <v/>
      </c>
      <c r="K52" s="410" t="str">
        <f>IF(X52="","",(INDEX($AC$6:$AC$65,MATCH(C52,$X$6:X$65,0))))</f>
        <v/>
      </c>
      <c r="L52" s="410" t="str">
        <f>IF(X52="","",(INDEX($AD$6:$AD$65,MATCH(C52,$X$6:X$65,0))))</f>
        <v/>
      </c>
      <c r="M52" s="410" t="str">
        <f>IF(X52="","",(INDEX($AE$6:$AE$65,MATCH(C52,$X$6:X$65,0))))</f>
        <v/>
      </c>
      <c r="N52" s="410" t="str">
        <f>IF(X52="","",(INDEX($AF$6:$AF$65,MATCH(C52,$X$6:X$65,0))))</f>
        <v/>
      </c>
      <c r="O52" s="410" t="str">
        <f>IF(X52="","",(INDEX($AG$6:$AG$65,MATCH(C52,$X$6:X$65,0))))</f>
        <v/>
      </c>
      <c r="P52" s="410" t="str">
        <f>IF(X52="","",(INDEX($AH$6:$AH$65,MATCH(C52,$X$6:X$65,0))))</f>
        <v/>
      </c>
      <c r="Q52" s="410" t="str">
        <f>IF(X52="","",(INDEX($AI$6:$AI$65,MATCH(C52,$X$6:X$65,0))))</f>
        <v/>
      </c>
      <c r="R52" s="410" t="str">
        <f>IF(X52="","",(INDEX($AJ$6:$AJ$65,MATCH(C52,$X$6:X$65,0))))</f>
        <v/>
      </c>
      <c r="S52" s="410" t="str">
        <f>IF(X52="","",(INDEX($AK$6:$AK$65,MATCH(C52,$X$6:X$65,0))))</f>
        <v/>
      </c>
      <c r="T52" s="411" t="str">
        <f>IF(X52="","",(INDEX($AL$6:$AL$65,MATCH(C52,$X$6:X$65,0))))</f>
        <v/>
      </c>
      <c r="U52" s="341" t="str">
        <f t="shared" si="9"/>
        <v/>
      </c>
      <c r="V52" s="342">
        <v>47</v>
      </c>
      <c r="W52" s="352">
        <f ca="1">+RANK(Z52,$Z$6:$Z$65)+COUNTIF($Z$6:Z52,Z52)-1</f>
        <v>47</v>
      </c>
      <c r="X52" s="15" t="str">
        <f>IF(ISBLANK('Flight Groups'!C52),"",'Flight Groups'!C52)</f>
        <v/>
      </c>
      <c r="Y52" s="355">
        <f t="shared" si="5"/>
        <v>0</v>
      </c>
      <c r="Z52" s="355">
        <f t="shared" si="6"/>
        <v>0</v>
      </c>
      <c r="AA52" s="360" t="str">
        <f>IF(X52="","",IF('Round 1'!$W$2="YES",(INDEX('Round 1'!$X$5:$X$64,MATCH(X52,'Round 1'!$W$5:$W$64,0))),""))</f>
        <v/>
      </c>
      <c r="AB52" s="328" t="str">
        <f>IF(X52="","",IF('Round 2'!$W$2="YES",(INDEX('Round 2'!$X$5:$X$64,MATCH(X52,'Round 2'!$W$5:$W$64,0))),""))</f>
        <v/>
      </c>
      <c r="AC52" s="66" t="str">
        <f>IF(X52="","",IF('Round 3'!$W$2="YES",(INDEX('Round 3'!$X$5:$X$64,MATCH(X52,'Round 3'!$W$5:$W$64,0))),""))</f>
        <v/>
      </c>
      <c r="AD52" s="328" t="str">
        <f>IF(X52="","",IF('Round 4'!$W$2="YES",(INDEX('Round 4'!$X$5:$X$64,MATCH(X52,'Round 4'!$W$5:$W$64,0))),""))</f>
        <v/>
      </c>
      <c r="AE52" s="66" t="str">
        <f>IF(X52="","",IF('Round 5'!$W$2="YES",(INDEX('Round 5'!$X$5:$X$64,MATCH(X52,'Round 5'!$W$5:$W$64,0))),""))</f>
        <v/>
      </c>
      <c r="AF52" s="328" t="str">
        <f>IF(X52="","",IF('Round 6'!$W$2="YES",(INDEX('Round 6'!$X$5:$X$64,MATCH(X52,'Round 6'!$W$5:$W$64,0))),""))</f>
        <v/>
      </c>
      <c r="AG52" s="66" t="str">
        <f>IF(X52="","",IF('Round 7'!$W$2="YES",(INDEX('Round 7'!$X$5:$X$64,MATCH(X52,'Round 7'!$W$5:$W$64,0))),""))</f>
        <v/>
      </c>
      <c r="AH52" s="328" t="str">
        <f>IF(X52="","",IF('Round 8'!$W$2="YES",(INDEX('Round 8'!$X$5:$X$64,MATCH(X52,'Round 8'!$W$5:$W$64,0))),""))</f>
        <v/>
      </c>
      <c r="AI52" s="66" t="str">
        <f>IF(X52="","",IF('Round 9'!$W$2="YES",(INDEX('Round 9'!$X$5:$X$64,MATCH(X52,'Round 9'!$W$5:$W$64,0))),""))</f>
        <v/>
      </c>
      <c r="AJ52" s="328" t="str">
        <f>IF(X52="","",IF('Round 10'!$W$2="YES",(INDEX('Round 10'!$X$5:$X$64,MATCH(X52,'Round 10'!$W$5:$W$64,0))),""))</f>
        <v/>
      </c>
      <c r="AK52" s="66" t="str">
        <f>IF(X52="","",IF('Round 11'!$W$2="YES",(INDEX('Round 11'!$X$5:$X$64,MATCH(X52,'Round 11'!$W$5:$W$64,0))),""))</f>
        <v/>
      </c>
      <c r="AL52" s="343" t="str">
        <f>IF(X52="","",IF('Round 12'!$W$2="YES",(INDEX('Round 12'!$X$5:$X$64,MATCH(X52,'Round 12'!$W$5:$W$64,0))),""))</f>
        <v/>
      </c>
      <c r="AM52" s="438"/>
    </row>
    <row r="53" spans="2:39">
      <c r="B53" s="104">
        <v>48</v>
      </c>
      <c r="C53" s="332" t="str">
        <f t="shared" ca="1" si="7"/>
        <v/>
      </c>
      <c r="D53" s="611" t="str">
        <f ca="1">IF(C53="","",OFFSET('Flight Groups'!$D$6,MATCH(SMALL($W$6:$W$65,ROW()-ROW(C$6)+1),$W$6:$W$65,0)-1,))</f>
        <v/>
      </c>
      <c r="E53" s="612"/>
      <c r="F53" s="408">
        <f t="shared" si="3"/>
        <v>0</v>
      </c>
      <c r="G53" s="408">
        <f t="shared" si="4"/>
        <v>0</v>
      </c>
      <c r="H53" s="408">
        <f t="shared" ca="1" si="8"/>
        <v>0</v>
      </c>
      <c r="I53" s="409" t="str">
        <f>IF(X53="","",(INDEX($AA$6:$AA$65,MATCH(C53,X$6:$X$65,0))))</f>
        <v/>
      </c>
      <c r="J53" s="410" t="str">
        <f>IF(X53="","",(INDEX($AB$6:$AB$65,MATCH(C53,$X$6:X$65,0))))</f>
        <v/>
      </c>
      <c r="K53" s="410" t="str">
        <f>IF(X53="","",(INDEX($AC$6:$AC$65,MATCH(C53,$X$6:X$65,0))))</f>
        <v/>
      </c>
      <c r="L53" s="410" t="str">
        <f>IF(X53="","",(INDEX($AD$6:$AD$65,MATCH(C53,$X$6:X$65,0))))</f>
        <v/>
      </c>
      <c r="M53" s="410" t="str">
        <f>IF(X53="","",(INDEX($AE$6:$AE$65,MATCH(C53,$X$6:X$65,0))))</f>
        <v/>
      </c>
      <c r="N53" s="410" t="str">
        <f>IF(X53="","",(INDEX($AF$6:$AF$65,MATCH(C53,$X$6:X$65,0))))</f>
        <v/>
      </c>
      <c r="O53" s="410" t="str">
        <f>IF(X53="","",(INDEX($AG$6:$AG$65,MATCH(C53,$X$6:X$65,0))))</f>
        <v/>
      </c>
      <c r="P53" s="410" t="str">
        <f>IF(X53="","",(INDEX($AH$6:$AH$65,MATCH(C53,$X$6:X$65,0))))</f>
        <v/>
      </c>
      <c r="Q53" s="410" t="str">
        <f>IF(X53="","",(INDEX($AI$6:$AI$65,MATCH(C53,$X$6:X$65,0))))</f>
        <v/>
      </c>
      <c r="R53" s="410" t="str">
        <f>IF(X53="","",(INDEX($AJ$6:$AJ$65,MATCH(C53,$X$6:X$65,0))))</f>
        <v/>
      </c>
      <c r="S53" s="410" t="str">
        <f>IF(X53="","",(INDEX($AK$6:$AK$65,MATCH(C53,$X$6:X$65,0))))</f>
        <v/>
      </c>
      <c r="T53" s="411" t="str">
        <f>IF(X53="","",(INDEX($AL$6:$AL$65,MATCH(C53,$X$6:X$65,0))))</f>
        <v/>
      </c>
      <c r="U53" s="341" t="str">
        <f t="shared" si="9"/>
        <v/>
      </c>
      <c r="V53" s="342">
        <v>48</v>
      </c>
      <c r="W53" s="352">
        <f ca="1">+RANK(Z53,$Z$6:$Z$65)+COUNTIF($Z$6:Z53,Z53)-1</f>
        <v>48</v>
      </c>
      <c r="X53" s="15" t="str">
        <f>IF(ISBLANK('Flight Groups'!C53),"",'Flight Groups'!C53)</f>
        <v/>
      </c>
      <c r="Y53" s="355">
        <f t="shared" si="5"/>
        <v>0</v>
      </c>
      <c r="Z53" s="355">
        <f t="shared" si="6"/>
        <v>0</v>
      </c>
      <c r="AA53" s="360" t="str">
        <f>IF(X53="","",IF('Round 1'!$W$2="YES",(INDEX('Round 1'!$X$5:$X$64,MATCH(X53,'Round 1'!$W$5:$W$64,0))),""))</f>
        <v/>
      </c>
      <c r="AB53" s="328" t="str">
        <f>IF(X53="","",IF('Round 2'!$W$2="YES",(INDEX('Round 2'!$X$5:$X$64,MATCH(X53,'Round 2'!$W$5:$W$64,0))),""))</f>
        <v/>
      </c>
      <c r="AC53" s="66" t="str">
        <f>IF(X53="","",IF('Round 3'!$W$2="YES",(INDEX('Round 3'!$X$5:$X$64,MATCH(X53,'Round 3'!$W$5:$W$64,0))),""))</f>
        <v/>
      </c>
      <c r="AD53" s="328" t="str">
        <f>IF(X53="","",IF('Round 4'!$W$2="YES",(INDEX('Round 4'!$X$5:$X$64,MATCH(X53,'Round 4'!$W$5:$W$64,0))),""))</f>
        <v/>
      </c>
      <c r="AE53" s="66" t="str">
        <f>IF(X53="","",IF('Round 5'!$W$2="YES",(INDEX('Round 5'!$X$5:$X$64,MATCH(X53,'Round 5'!$W$5:$W$64,0))),""))</f>
        <v/>
      </c>
      <c r="AF53" s="328" t="str">
        <f>IF(X53="","",IF('Round 6'!$W$2="YES",(INDEX('Round 6'!$X$5:$X$64,MATCH(X53,'Round 6'!$W$5:$W$64,0))),""))</f>
        <v/>
      </c>
      <c r="AG53" s="66" t="str">
        <f>IF(X53="","",IF('Round 7'!$W$2="YES",(INDEX('Round 7'!$X$5:$X$64,MATCH(X53,'Round 7'!$W$5:$W$64,0))),""))</f>
        <v/>
      </c>
      <c r="AH53" s="328" t="str">
        <f>IF(X53="","",IF('Round 8'!$W$2="YES",(INDEX('Round 8'!$X$5:$X$64,MATCH(X53,'Round 8'!$W$5:$W$64,0))),""))</f>
        <v/>
      </c>
      <c r="AI53" s="66" t="str">
        <f>IF(X53="","",IF('Round 9'!$W$2="YES",(INDEX('Round 9'!$X$5:$X$64,MATCH(X53,'Round 9'!$W$5:$W$64,0))),""))</f>
        <v/>
      </c>
      <c r="AJ53" s="328" t="str">
        <f>IF(X53="","",IF('Round 10'!$W$2="YES",(INDEX('Round 10'!$X$5:$X$64,MATCH(X53,'Round 10'!$W$5:$W$64,0))),""))</f>
        <v/>
      </c>
      <c r="AK53" s="66" t="str">
        <f>IF(X53="","",IF('Round 11'!$W$2="YES",(INDEX('Round 11'!$X$5:$X$64,MATCH(X53,'Round 11'!$W$5:$W$64,0))),""))</f>
        <v/>
      </c>
      <c r="AL53" s="343" t="str">
        <f>IF(X53="","",IF('Round 12'!$W$2="YES",(INDEX('Round 12'!$X$5:$X$64,MATCH(X53,'Round 12'!$W$5:$W$64,0))),""))</f>
        <v/>
      </c>
      <c r="AM53" s="438"/>
    </row>
    <row r="54" spans="2:39">
      <c r="B54" s="104">
        <v>49</v>
      </c>
      <c r="C54" s="332" t="str">
        <f t="shared" ca="1" si="7"/>
        <v/>
      </c>
      <c r="D54" s="611" t="str">
        <f ca="1">IF(C54="","",OFFSET('Flight Groups'!$D$6,MATCH(SMALL($W$6:$W$65,ROW()-ROW(C$6)+1),$W$6:$W$65,0)-1,))</f>
        <v/>
      </c>
      <c r="E54" s="612"/>
      <c r="F54" s="408">
        <f t="shared" si="3"/>
        <v>0</v>
      </c>
      <c r="G54" s="408">
        <f t="shared" si="4"/>
        <v>0</v>
      </c>
      <c r="H54" s="408">
        <f t="shared" ca="1" si="8"/>
        <v>0</v>
      </c>
      <c r="I54" s="409" t="str">
        <f>IF(X54="","",(INDEX($AA$6:$AA$65,MATCH(C54,X$6:$X$65,0))))</f>
        <v/>
      </c>
      <c r="J54" s="410" t="str">
        <f>IF(X54="","",(INDEX($AB$6:$AB$65,MATCH(C54,$X$6:X$65,0))))</f>
        <v/>
      </c>
      <c r="K54" s="410" t="str">
        <f>IF(X54="","",(INDEX($AC$6:$AC$65,MATCH(C54,$X$6:X$65,0))))</f>
        <v/>
      </c>
      <c r="L54" s="410" t="str">
        <f>IF(X54="","",(INDEX($AD$6:$AD$65,MATCH(C54,$X$6:X$65,0))))</f>
        <v/>
      </c>
      <c r="M54" s="410" t="str">
        <f>IF(X54="","",(INDEX($AE$6:$AE$65,MATCH(C54,$X$6:X$65,0))))</f>
        <v/>
      </c>
      <c r="N54" s="410" t="str">
        <f>IF(X54="","",(INDEX($AF$6:$AF$65,MATCH(C54,$X$6:X$65,0))))</f>
        <v/>
      </c>
      <c r="O54" s="410" t="str">
        <f>IF(X54="","",(INDEX($AG$6:$AG$65,MATCH(C54,$X$6:X$65,0))))</f>
        <v/>
      </c>
      <c r="P54" s="410" t="str">
        <f>IF(X54="","",(INDEX($AH$6:$AH$65,MATCH(C54,$X$6:X$65,0))))</f>
        <v/>
      </c>
      <c r="Q54" s="410" t="str">
        <f>IF(X54="","",(INDEX($AI$6:$AI$65,MATCH(C54,$X$6:X$65,0))))</f>
        <v/>
      </c>
      <c r="R54" s="410" t="str">
        <f>IF(X54="","",(INDEX($AJ$6:$AJ$65,MATCH(C54,$X$6:X$65,0))))</f>
        <v/>
      </c>
      <c r="S54" s="410" t="str">
        <f>IF(X54="","",(INDEX($AK$6:$AK$65,MATCH(C54,$X$6:X$65,0))))</f>
        <v/>
      </c>
      <c r="T54" s="411" t="str">
        <f>IF(X54="","",(INDEX($AL$6:$AL$65,MATCH(C54,$X$6:X$65,0))))</f>
        <v/>
      </c>
      <c r="U54" s="341" t="str">
        <f t="shared" si="9"/>
        <v/>
      </c>
      <c r="V54" s="342">
        <v>49</v>
      </c>
      <c r="W54" s="352">
        <f ca="1">+RANK(Z54,$Z$6:$Z$65)+COUNTIF($Z$6:Z54,Z54)-1</f>
        <v>49</v>
      </c>
      <c r="X54" s="15" t="str">
        <f>IF(ISBLANK('Flight Groups'!C54),"",'Flight Groups'!C54)</f>
        <v/>
      </c>
      <c r="Y54" s="355">
        <f t="shared" si="5"/>
        <v>0</v>
      </c>
      <c r="Z54" s="355">
        <f t="shared" si="6"/>
        <v>0</v>
      </c>
      <c r="AA54" s="360" t="str">
        <f>IF(X54="","",IF('Round 1'!$W$2="YES",(INDEX('Round 1'!$X$5:$X$64,MATCH(X54,'Round 1'!$W$5:$W$64,0))),""))</f>
        <v/>
      </c>
      <c r="AB54" s="328" t="str">
        <f>IF(X54="","",IF('Round 2'!$W$2="YES",(INDEX('Round 2'!$X$5:$X$64,MATCH(X54,'Round 2'!$W$5:$W$64,0))),""))</f>
        <v/>
      </c>
      <c r="AC54" s="66" t="str">
        <f>IF(X54="","",IF('Round 3'!$W$2="YES",(INDEX('Round 3'!$X$5:$X$64,MATCH(X54,'Round 3'!$W$5:$W$64,0))),""))</f>
        <v/>
      </c>
      <c r="AD54" s="328" t="str">
        <f>IF(X54="","",IF('Round 4'!$W$2="YES",(INDEX('Round 4'!$X$5:$X$64,MATCH(X54,'Round 4'!$W$5:$W$64,0))),""))</f>
        <v/>
      </c>
      <c r="AE54" s="66" t="str">
        <f>IF(X54="","",IF('Round 5'!$W$2="YES",(INDEX('Round 5'!$X$5:$X$64,MATCH(X54,'Round 5'!$W$5:$W$64,0))),""))</f>
        <v/>
      </c>
      <c r="AF54" s="328" t="str">
        <f>IF(X54="","",IF('Round 6'!$W$2="YES",(INDEX('Round 6'!$X$5:$X$64,MATCH(X54,'Round 6'!$W$5:$W$64,0))),""))</f>
        <v/>
      </c>
      <c r="AG54" s="66" t="str">
        <f>IF(X54="","",IF('Round 7'!$W$2="YES",(INDEX('Round 7'!$X$5:$X$64,MATCH(X54,'Round 7'!$W$5:$W$64,0))),""))</f>
        <v/>
      </c>
      <c r="AH54" s="328" t="str">
        <f>IF(X54="","",IF('Round 8'!$W$2="YES",(INDEX('Round 8'!$X$5:$X$64,MATCH(X54,'Round 8'!$W$5:$W$64,0))),""))</f>
        <v/>
      </c>
      <c r="AI54" s="66" t="str">
        <f>IF(X54="","",IF('Round 9'!$W$2="YES",(INDEX('Round 9'!$X$5:$X$64,MATCH(X54,'Round 9'!$W$5:$W$64,0))),""))</f>
        <v/>
      </c>
      <c r="AJ54" s="328" t="str">
        <f>IF(X54="","",IF('Round 10'!$W$2="YES",(INDEX('Round 10'!$X$5:$X$64,MATCH(X54,'Round 10'!$W$5:$W$64,0))),""))</f>
        <v/>
      </c>
      <c r="AK54" s="66" t="str">
        <f>IF(X54="","",IF('Round 11'!$W$2="YES",(INDEX('Round 11'!$X$5:$X$64,MATCH(X54,'Round 11'!$W$5:$W$64,0))),""))</f>
        <v/>
      </c>
      <c r="AL54" s="343" t="str">
        <f>IF(X54="","",IF('Round 12'!$W$2="YES",(INDEX('Round 12'!$X$5:$X$64,MATCH(X54,'Round 12'!$W$5:$W$64,0))),""))</f>
        <v/>
      </c>
      <c r="AM54" s="438"/>
    </row>
    <row r="55" spans="2:39">
      <c r="B55" s="104">
        <v>50</v>
      </c>
      <c r="C55" s="332" t="str">
        <f t="shared" ca="1" si="7"/>
        <v/>
      </c>
      <c r="D55" s="611" t="str">
        <f ca="1">IF(C55="","",OFFSET('Flight Groups'!$D$6,MATCH(SMALL($W$6:$W$65,ROW()-ROW(C$6)+1),$W$6:$W$65,0)-1,))</f>
        <v/>
      </c>
      <c r="E55" s="612"/>
      <c r="F55" s="408">
        <f t="shared" si="3"/>
        <v>0</v>
      </c>
      <c r="G55" s="408">
        <f t="shared" si="4"/>
        <v>0</v>
      </c>
      <c r="H55" s="408">
        <f t="shared" ca="1" si="8"/>
        <v>0</v>
      </c>
      <c r="I55" s="409" t="str">
        <f>IF(X55="","",(INDEX($AA$6:$AA$65,MATCH(C55,X$6:$X$65,0))))</f>
        <v/>
      </c>
      <c r="J55" s="410" t="str">
        <f>IF(X55="","",(INDEX($AB$6:$AB$65,MATCH(C55,$X$6:X$65,0))))</f>
        <v/>
      </c>
      <c r="K55" s="410" t="str">
        <f>IF(X55="","",(INDEX($AC$6:$AC$65,MATCH(C55,$X$6:X$65,0))))</f>
        <v/>
      </c>
      <c r="L55" s="410" t="str">
        <f>IF(X55="","",(INDEX($AD$6:$AD$65,MATCH(C55,$X$6:X$65,0))))</f>
        <v/>
      </c>
      <c r="M55" s="410" t="str">
        <f>IF(X55="","",(INDEX($AE$6:$AE$65,MATCH(C55,$X$6:X$65,0))))</f>
        <v/>
      </c>
      <c r="N55" s="410" t="str">
        <f>IF(X55="","",(INDEX($AF$6:$AF$65,MATCH(C55,$X$6:X$65,0))))</f>
        <v/>
      </c>
      <c r="O55" s="410" t="str">
        <f>IF(X55="","",(INDEX($AG$6:$AG$65,MATCH(C55,$X$6:X$65,0))))</f>
        <v/>
      </c>
      <c r="P55" s="410" t="str">
        <f>IF(X55="","",(INDEX($AH$6:$AH$65,MATCH(C55,$X$6:X$65,0))))</f>
        <v/>
      </c>
      <c r="Q55" s="410" t="str">
        <f>IF(X55="","",(INDEX($AI$6:$AI$65,MATCH(C55,$X$6:X$65,0))))</f>
        <v/>
      </c>
      <c r="R55" s="410" t="str">
        <f>IF(X55="","",(INDEX($AJ$6:$AJ$65,MATCH(C55,$X$6:X$65,0))))</f>
        <v/>
      </c>
      <c r="S55" s="410" t="str">
        <f>IF(X55="","",(INDEX($AK$6:$AK$65,MATCH(C55,$X$6:X$65,0))))</f>
        <v/>
      </c>
      <c r="T55" s="411" t="str">
        <f>IF(X55="","",(INDEX($AL$6:$AL$65,MATCH(C55,$X$6:X$65,0))))</f>
        <v/>
      </c>
      <c r="U55" s="341" t="str">
        <f t="shared" si="9"/>
        <v/>
      </c>
      <c r="V55" s="342">
        <v>50</v>
      </c>
      <c r="W55" s="352">
        <f ca="1">+RANK(Z55,$Z$6:$Z$65)+COUNTIF($Z$6:Z55,Z55)-1</f>
        <v>50</v>
      </c>
      <c r="X55" s="15" t="str">
        <f>IF(ISBLANK('Flight Groups'!C55),"",'Flight Groups'!C55)</f>
        <v/>
      </c>
      <c r="Y55" s="355">
        <f t="shared" si="5"/>
        <v>0</v>
      </c>
      <c r="Z55" s="355">
        <f t="shared" si="6"/>
        <v>0</v>
      </c>
      <c r="AA55" s="360" t="str">
        <f>IF(X55="","",IF('Round 1'!$W$2="YES",(INDEX('Round 1'!$X$5:$X$64,MATCH(X55,'Round 1'!$W$5:$W$64,0))),""))</f>
        <v/>
      </c>
      <c r="AB55" s="328" t="str">
        <f>IF(X55="","",IF('Round 2'!$W$2="YES",(INDEX('Round 2'!$X$5:$X$64,MATCH(X55,'Round 2'!$W$5:$W$64,0))),""))</f>
        <v/>
      </c>
      <c r="AC55" s="66" t="str">
        <f>IF(X55="","",IF('Round 3'!$W$2="YES",(INDEX('Round 3'!$X$5:$X$64,MATCH(X55,'Round 3'!$W$5:$W$64,0))),""))</f>
        <v/>
      </c>
      <c r="AD55" s="328" t="str">
        <f>IF(X55="","",IF('Round 4'!$W$2="YES",(INDEX('Round 4'!$X$5:$X$64,MATCH(X55,'Round 4'!$W$5:$W$64,0))),""))</f>
        <v/>
      </c>
      <c r="AE55" s="66" t="str">
        <f>IF(X55="","",IF('Round 5'!$W$2="YES",(INDEX('Round 5'!$X$5:$X$64,MATCH(X55,'Round 5'!$W$5:$W$64,0))),""))</f>
        <v/>
      </c>
      <c r="AF55" s="328" t="str">
        <f>IF(X55="","",IF('Round 6'!$W$2="YES",(INDEX('Round 6'!$X$5:$X$64,MATCH(X55,'Round 6'!$W$5:$W$64,0))),""))</f>
        <v/>
      </c>
      <c r="AG55" s="66" t="str">
        <f>IF(X55="","",IF('Round 7'!$W$2="YES",(INDEX('Round 7'!$X$5:$X$64,MATCH(X55,'Round 7'!$W$5:$W$64,0))),""))</f>
        <v/>
      </c>
      <c r="AH55" s="328" t="str">
        <f>IF(X55="","",IF('Round 8'!$W$2="YES",(INDEX('Round 8'!$X$5:$X$64,MATCH(X55,'Round 8'!$W$5:$W$64,0))),""))</f>
        <v/>
      </c>
      <c r="AI55" s="66" t="str">
        <f>IF(X55="","",IF('Round 9'!$W$2="YES",(INDEX('Round 9'!$X$5:$X$64,MATCH(X55,'Round 9'!$W$5:$W$64,0))),""))</f>
        <v/>
      </c>
      <c r="AJ55" s="328" t="str">
        <f>IF(X55="","",IF('Round 10'!$W$2="YES",(INDEX('Round 10'!$X$5:$X$64,MATCH(X55,'Round 10'!$W$5:$W$64,0))),""))</f>
        <v/>
      </c>
      <c r="AK55" s="66" t="str">
        <f>IF(X55="","",IF('Round 11'!$W$2="YES",(INDEX('Round 11'!$X$5:$X$64,MATCH(X55,'Round 11'!$W$5:$W$64,0))),""))</f>
        <v/>
      </c>
      <c r="AL55" s="343" t="str">
        <f>IF(X55="","",IF('Round 12'!$W$2="YES",(INDEX('Round 12'!$X$5:$X$64,MATCH(X55,'Round 12'!$W$5:$W$64,0))),""))</f>
        <v/>
      </c>
      <c r="AM55" s="438"/>
    </row>
    <row r="56" spans="2:39">
      <c r="B56" s="104">
        <v>51</v>
      </c>
      <c r="C56" s="332" t="str">
        <f t="shared" ca="1" si="7"/>
        <v/>
      </c>
      <c r="D56" s="611" t="str">
        <f ca="1">IF(C56="","",OFFSET('Flight Groups'!$D$6,MATCH(SMALL($W$6:$W$65,ROW()-ROW(C$6)+1),$W$6:$W$65,0)-1,))</f>
        <v/>
      </c>
      <c r="E56" s="612"/>
      <c r="F56" s="408">
        <f t="shared" si="3"/>
        <v>0</v>
      </c>
      <c r="G56" s="408">
        <f t="shared" si="4"/>
        <v>0</v>
      </c>
      <c r="H56" s="408">
        <f t="shared" ca="1" si="8"/>
        <v>0</v>
      </c>
      <c r="I56" s="409" t="str">
        <f>IF(X56="","",(INDEX($AA$6:$AA$65,MATCH(C56,X$6:$X$65,0))))</f>
        <v/>
      </c>
      <c r="J56" s="410" t="str">
        <f>IF(X56="","",(INDEX($AB$6:$AB$65,MATCH(C56,$X$6:X$65,0))))</f>
        <v/>
      </c>
      <c r="K56" s="410" t="str">
        <f>IF(X56="","",(INDEX($AC$6:$AC$65,MATCH(C56,$X$6:X$65,0))))</f>
        <v/>
      </c>
      <c r="L56" s="410" t="str">
        <f>IF(X56="","",(INDEX($AD$6:$AD$65,MATCH(C56,$X$6:X$65,0))))</f>
        <v/>
      </c>
      <c r="M56" s="410" t="str">
        <f>IF(X56="","",(INDEX($AE$6:$AE$65,MATCH(C56,$X$6:X$65,0))))</f>
        <v/>
      </c>
      <c r="N56" s="410" t="str">
        <f>IF(X56="","",(INDEX($AF$6:$AF$65,MATCH(C56,$X$6:X$65,0))))</f>
        <v/>
      </c>
      <c r="O56" s="410" t="str">
        <f>IF(X56="","",(INDEX($AG$6:$AG$65,MATCH(C56,$X$6:X$65,0))))</f>
        <v/>
      </c>
      <c r="P56" s="410" t="str">
        <f>IF(X56="","",(INDEX($AH$6:$AH$65,MATCH(C56,$X$6:X$65,0))))</f>
        <v/>
      </c>
      <c r="Q56" s="410" t="str">
        <f>IF(X56="","",(INDEX($AI$6:$AI$65,MATCH(C56,$X$6:X$65,0))))</f>
        <v/>
      </c>
      <c r="R56" s="410" t="str">
        <f>IF(X56="","",(INDEX($AJ$6:$AJ$65,MATCH(C56,$X$6:X$65,0))))</f>
        <v/>
      </c>
      <c r="S56" s="410" t="str">
        <f>IF(X56="","",(INDEX($AK$6:$AK$65,MATCH(C56,$X$6:X$65,0))))</f>
        <v/>
      </c>
      <c r="T56" s="411" t="str">
        <f>IF(X56="","",(INDEX($AL$6:$AL$65,MATCH(C56,$X$6:X$65,0))))</f>
        <v/>
      </c>
      <c r="U56" s="341" t="str">
        <f t="shared" si="9"/>
        <v/>
      </c>
      <c r="V56" s="342">
        <v>51</v>
      </c>
      <c r="W56" s="352">
        <f ca="1">+RANK(Z56,$Z$6:$Z$65)+COUNTIF($Z$6:Z56,Z56)-1</f>
        <v>51</v>
      </c>
      <c r="X56" s="15" t="str">
        <f>IF(ISBLANK('Flight Groups'!C56),"",'Flight Groups'!C56)</f>
        <v/>
      </c>
      <c r="Y56" s="355">
        <f t="shared" si="5"/>
        <v>0</v>
      </c>
      <c r="Z56" s="355">
        <f t="shared" si="6"/>
        <v>0</v>
      </c>
      <c r="AA56" s="360" t="str">
        <f>IF(X56="","",IF('Round 1'!$W$2="YES",(INDEX('Round 1'!$X$5:$X$64,MATCH(X56,'Round 1'!$W$5:$W$64,0))),""))</f>
        <v/>
      </c>
      <c r="AB56" s="328" t="str">
        <f>IF(X56="","",IF('Round 2'!$W$2="YES",(INDEX('Round 2'!$X$5:$X$64,MATCH(X56,'Round 2'!$W$5:$W$64,0))),""))</f>
        <v/>
      </c>
      <c r="AC56" s="66" t="str">
        <f>IF(X56="","",IF('Round 3'!$W$2="YES",(INDEX('Round 3'!$X$5:$X$64,MATCH(X56,'Round 3'!$W$5:$W$64,0))),""))</f>
        <v/>
      </c>
      <c r="AD56" s="328" t="str">
        <f>IF(X56="","",IF('Round 4'!$W$2="YES",(INDEX('Round 4'!$X$5:$X$64,MATCH(X56,'Round 4'!$W$5:$W$64,0))),""))</f>
        <v/>
      </c>
      <c r="AE56" s="66" t="str">
        <f>IF(X56="","",IF('Round 5'!$W$2="YES",(INDEX('Round 5'!$X$5:$X$64,MATCH(X56,'Round 5'!$W$5:$W$64,0))),""))</f>
        <v/>
      </c>
      <c r="AF56" s="328" t="str">
        <f>IF(X56="","",IF('Round 6'!$W$2="YES",(INDEX('Round 6'!$X$5:$X$64,MATCH(X56,'Round 6'!$W$5:$W$64,0))),""))</f>
        <v/>
      </c>
      <c r="AG56" s="66" t="str">
        <f>IF(X56="","",IF('Round 7'!$W$2="YES",(INDEX('Round 7'!$X$5:$X$64,MATCH(X56,'Round 7'!$W$5:$W$64,0))),""))</f>
        <v/>
      </c>
      <c r="AH56" s="328" t="str">
        <f>IF(X56="","",IF('Round 8'!$W$2="YES",(INDEX('Round 8'!$X$5:$X$64,MATCH(X56,'Round 8'!$W$5:$W$64,0))),""))</f>
        <v/>
      </c>
      <c r="AI56" s="66" t="str">
        <f>IF(X56="","",IF('Round 9'!$W$2="YES",(INDEX('Round 9'!$X$5:$X$64,MATCH(X56,'Round 9'!$W$5:$W$64,0))),""))</f>
        <v/>
      </c>
      <c r="AJ56" s="328" t="str">
        <f>IF(X56="","",IF('Round 10'!$W$2="YES",(INDEX('Round 10'!$X$5:$X$64,MATCH(X56,'Round 10'!$W$5:$W$64,0))),""))</f>
        <v/>
      </c>
      <c r="AK56" s="66" t="str">
        <f>IF(X56="","",IF('Round 11'!$W$2="YES",(INDEX('Round 11'!$X$5:$X$64,MATCH(X56,'Round 11'!$W$5:$W$64,0))),""))</f>
        <v/>
      </c>
      <c r="AL56" s="343" t="str">
        <f>IF(X56="","",IF('Round 12'!$W$2="YES",(INDEX('Round 12'!$X$5:$X$64,MATCH(X56,'Round 12'!$W$5:$W$64,0))),""))</f>
        <v/>
      </c>
      <c r="AM56" s="438"/>
    </row>
    <row r="57" spans="2:39">
      <c r="B57" s="104">
        <v>52</v>
      </c>
      <c r="C57" s="332" t="str">
        <f t="shared" ca="1" si="7"/>
        <v/>
      </c>
      <c r="D57" s="611" t="str">
        <f ca="1">IF(C57="","",OFFSET('Flight Groups'!$D$6,MATCH(SMALL($W$6:$W$65,ROW()-ROW(C$6)+1),$W$6:$W$65,0)-1,))</f>
        <v/>
      </c>
      <c r="E57" s="612"/>
      <c r="F57" s="408">
        <f t="shared" si="3"/>
        <v>0</v>
      </c>
      <c r="G57" s="408">
        <f t="shared" si="4"/>
        <v>0</v>
      </c>
      <c r="H57" s="408">
        <f t="shared" ca="1" si="8"/>
        <v>0</v>
      </c>
      <c r="I57" s="409" t="str">
        <f>IF(X57="","",(INDEX($AA$6:$AA$65,MATCH(C57,X$6:$X$65,0))))</f>
        <v/>
      </c>
      <c r="J57" s="410" t="str">
        <f>IF(X57="","",(INDEX($AB$6:$AB$65,MATCH(C57,$X$6:X$65,0))))</f>
        <v/>
      </c>
      <c r="K57" s="410" t="str">
        <f>IF(X57="","",(INDEX($AC$6:$AC$65,MATCH(C57,$X$6:X$65,0))))</f>
        <v/>
      </c>
      <c r="L57" s="410" t="str">
        <f>IF(X57="","",(INDEX($AD$6:$AD$65,MATCH(C57,$X$6:X$65,0))))</f>
        <v/>
      </c>
      <c r="M57" s="410" t="str">
        <f>IF(X57="","",(INDEX($AE$6:$AE$65,MATCH(C57,$X$6:X$65,0))))</f>
        <v/>
      </c>
      <c r="N57" s="410" t="str">
        <f>IF(X57="","",(INDEX($AF$6:$AF$65,MATCH(C57,$X$6:X$65,0))))</f>
        <v/>
      </c>
      <c r="O57" s="410" t="str">
        <f>IF(X57="","",(INDEX($AG$6:$AG$65,MATCH(C57,$X$6:X$65,0))))</f>
        <v/>
      </c>
      <c r="P57" s="410" t="str">
        <f>IF(X57="","",(INDEX($AH$6:$AH$65,MATCH(C57,$X$6:X$65,0))))</f>
        <v/>
      </c>
      <c r="Q57" s="410" t="str">
        <f>IF(X57="","",(INDEX($AI$6:$AI$65,MATCH(C57,$X$6:X$65,0))))</f>
        <v/>
      </c>
      <c r="R57" s="410" t="str">
        <f>IF(X57="","",(INDEX($AJ$6:$AJ$65,MATCH(C57,$X$6:X$65,0))))</f>
        <v/>
      </c>
      <c r="S57" s="410" t="str">
        <f>IF(X57="","",(INDEX($AK$6:$AK$65,MATCH(C57,$X$6:X$65,0))))</f>
        <v/>
      </c>
      <c r="T57" s="411" t="str">
        <f>IF(X57="","",(INDEX($AL$6:$AL$65,MATCH(C57,$X$6:X$65,0))))</f>
        <v/>
      </c>
      <c r="U57" s="341" t="str">
        <f t="shared" si="9"/>
        <v/>
      </c>
      <c r="V57" s="342">
        <v>52</v>
      </c>
      <c r="W57" s="352">
        <f ca="1">+RANK(Z57,$Z$6:$Z$65)+COUNTIF($Z$6:Z57,Z57)-1</f>
        <v>52</v>
      </c>
      <c r="X57" s="15" t="str">
        <f>IF(ISBLANK('Flight Groups'!C57),"",'Flight Groups'!C57)</f>
        <v/>
      </c>
      <c r="Y57" s="355">
        <f t="shared" si="5"/>
        <v>0</v>
      </c>
      <c r="Z57" s="355">
        <f t="shared" si="6"/>
        <v>0</v>
      </c>
      <c r="AA57" s="360" t="str">
        <f>IF(X57="","",IF('Round 1'!$W$2="YES",(INDEX('Round 1'!$X$5:$X$64,MATCH(X57,'Round 1'!$W$5:$W$64,0))),""))</f>
        <v/>
      </c>
      <c r="AB57" s="328" t="str">
        <f>IF(X57="","",IF('Round 2'!$W$2="YES",(INDEX('Round 2'!$X$5:$X$64,MATCH(X57,'Round 2'!$W$5:$W$64,0))),""))</f>
        <v/>
      </c>
      <c r="AC57" s="66" t="str">
        <f>IF(X57="","",IF('Round 3'!$W$2="YES",(INDEX('Round 3'!$X$5:$X$64,MATCH(X57,'Round 3'!$W$5:$W$64,0))),""))</f>
        <v/>
      </c>
      <c r="AD57" s="328" t="str">
        <f>IF(X57="","",IF('Round 4'!$W$2="YES",(INDEX('Round 4'!$X$5:$X$64,MATCH(X57,'Round 4'!$W$5:$W$64,0))),""))</f>
        <v/>
      </c>
      <c r="AE57" s="66" t="str">
        <f>IF(X57="","",IF('Round 5'!$W$2="YES",(INDEX('Round 5'!$X$5:$X$64,MATCH(X57,'Round 5'!$W$5:$W$64,0))),""))</f>
        <v/>
      </c>
      <c r="AF57" s="328" t="str">
        <f>IF(X57="","",IF('Round 6'!$W$2="YES",(INDEX('Round 6'!$X$5:$X$64,MATCH(X57,'Round 6'!$W$5:$W$64,0))),""))</f>
        <v/>
      </c>
      <c r="AG57" s="66" t="str">
        <f>IF(X57="","",IF('Round 7'!$W$2="YES",(INDEX('Round 7'!$X$5:$X$64,MATCH(X57,'Round 7'!$W$5:$W$64,0))),""))</f>
        <v/>
      </c>
      <c r="AH57" s="328" t="str">
        <f>IF(X57="","",IF('Round 8'!$W$2="YES",(INDEX('Round 8'!$X$5:$X$64,MATCH(X57,'Round 8'!$W$5:$W$64,0))),""))</f>
        <v/>
      </c>
      <c r="AI57" s="66" t="str">
        <f>IF(X57="","",IF('Round 9'!$W$2="YES",(INDEX('Round 9'!$X$5:$X$64,MATCH(X57,'Round 9'!$W$5:$W$64,0))),""))</f>
        <v/>
      </c>
      <c r="AJ57" s="328" t="str">
        <f>IF(X57="","",IF('Round 10'!$W$2="YES",(INDEX('Round 10'!$X$5:$X$64,MATCH(X57,'Round 10'!$W$5:$W$64,0))),""))</f>
        <v/>
      </c>
      <c r="AK57" s="66" t="str">
        <f>IF(X57="","",IF('Round 11'!$W$2="YES",(INDEX('Round 11'!$X$5:$X$64,MATCH(X57,'Round 11'!$W$5:$W$64,0))),""))</f>
        <v/>
      </c>
      <c r="AL57" s="343" t="str">
        <f>IF(X57="","",IF('Round 12'!$W$2="YES",(INDEX('Round 12'!$X$5:$X$64,MATCH(X57,'Round 12'!$W$5:$W$64,0))),""))</f>
        <v/>
      </c>
      <c r="AM57" s="438"/>
    </row>
    <row r="58" spans="2:39">
      <c r="B58" s="104">
        <v>53</v>
      </c>
      <c r="C58" s="332" t="str">
        <f t="shared" ca="1" si="7"/>
        <v/>
      </c>
      <c r="D58" s="611" t="str">
        <f ca="1">IF(C58="","",OFFSET('Flight Groups'!$D$6,MATCH(SMALL($W$6:$W$65,ROW()-ROW(C$6)+1),$W$6:$W$65,0)-1,))</f>
        <v/>
      </c>
      <c r="E58" s="612"/>
      <c r="F58" s="408">
        <f t="shared" si="3"/>
        <v>0</v>
      </c>
      <c r="G58" s="408">
        <f t="shared" si="4"/>
        <v>0</v>
      </c>
      <c r="H58" s="408">
        <f t="shared" ca="1" si="8"/>
        <v>0</v>
      </c>
      <c r="I58" s="409" t="str">
        <f>IF(X58="","",(INDEX($AA$6:$AA$65,MATCH(C58,X$6:$X$65,0))))</f>
        <v/>
      </c>
      <c r="J58" s="410" t="str">
        <f>IF(X58="","",(INDEX($AB$6:$AB$65,MATCH(C58,$X$6:X$65,0))))</f>
        <v/>
      </c>
      <c r="K58" s="410" t="str">
        <f>IF(X58="","",(INDEX($AC$6:$AC$65,MATCH(C58,$X$6:X$65,0))))</f>
        <v/>
      </c>
      <c r="L58" s="410" t="str">
        <f>IF(X58="","",(INDEX($AD$6:$AD$65,MATCH(C58,$X$6:X$65,0))))</f>
        <v/>
      </c>
      <c r="M58" s="410" t="str">
        <f>IF(X58="","",(INDEX($AE$6:$AE$65,MATCH(C58,$X$6:X$65,0))))</f>
        <v/>
      </c>
      <c r="N58" s="410" t="str">
        <f>IF(X58="","",(INDEX($AF$6:$AF$65,MATCH(C58,$X$6:X$65,0))))</f>
        <v/>
      </c>
      <c r="O58" s="410" t="str">
        <f>IF(X58="","",(INDEX($AG$6:$AG$65,MATCH(C58,$X$6:X$65,0))))</f>
        <v/>
      </c>
      <c r="P58" s="410" t="str">
        <f>IF(X58="","",(INDEX($AH$6:$AH$65,MATCH(C58,$X$6:X$65,0))))</f>
        <v/>
      </c>
      <c r="Q58" s="410" t="str">
        <f>IF(X58="","",(INDEX($AI$6:$AI$65,MATCH(C58,$X$6:X$65,0))))</f>
        <v/>
      </c>
      <c r="R58" s="410" t="str">
        <f>IF(X58="","",(INDEX($AJ$6:$AJ$65,MATCH(C58,$X$6:X$65,0))))</f>
        <v/>
      </c>
      <c r="S58" s="410" t="str">
        <f>IF(X58="","",(INDEX($AK$6:$AK$65,MATCH(C58,$X$6:X$65,0))))</f>
        <v/>
      </c>
      <c r="T58" s="411" t="str">
        <f>IF(X58="","",(INDEX($AL$6:$AL$65,MATCH(C58,$X$6:X$65,0))))</f>
        <v/>
      </c>
      <c r="U58" s="341" t="str">
        <f t="shared" si="9"/>
        <v/>
      </c>
      <c r="V58" s="342">
        <v>53</v>
      </c>
      <c r="W58" s="352">
        <f ca="1">+RANK(Z58,$Z$6:$Z$65)+COUNTIF($Z$6:Z58,Z58)-1</f>
        <v>53</v>
      </c>
      <c r="X58" s="15" t="str">
        <f>IF(ISBLANK('Flight Groups'!C58),"",'Flight Groups'!C58)</f>
        <v/>
      </c>
      <c r="Y58" s="355">
        <f t="shared" si="5"/>
        <v>0</v>
      </c>
      <c r="Z58" s="355">
        <f t="shared" si="6"/>
        <v>0</v>
      </c>
      <c r="AA58" s="360" t="str">
        <f>IF(X58="","",IF('Round 1'!$W$2="YES",(INDEX('Round 1'!$X$5:$X$64,MATCH(X58,'Round 1'!$W$5:$W$64,0))),""))</f>
        <v/>
      </c>
      <c r="AB58" s="328" t="str">
        <f>IF(X58="","",IF('Round 2'!$W$2="YES",(INDEX('Round 2'!$X$5:$X$64,MATCH(X58,'Round 2'!$W$5:$W$64,0))),""))</f>
        <v/>
      </c>
      <c r="AC58" s="66" t="str">
        <f>IF(X58="","",IF('Round 3'!$W$2="YES",(INDEX('Round 3'!$X$5:$X$64,MATCH(X58,'Round 3'!$W$5:$W$64,0))),""))</f>
        <v/>
      </c>
      <c r="AD58" s="328" t="str">
        <f>IF(X58="","",IF('Round 4'!$W$2="YES",(INDEX('Round 4'!$X$5:$X$64,MATCH(X58,'Round 4'!$W$5:$W$64,0))),""))</f>
        <v/>
      </c>
      <c r="AE58" s="66" t="str">
        <f>IF(X58="","",IF('Round 5'!$W$2="YES",(INDEX('Round 5'!$X$5:$X$64,MATCH(X58,'Round 5'!$W$5:$W$64,0))),""))</f>
        <v/>
      </c>
      <c r="AF58" s="328" t="str">
        <f>IF(X58="","",IF('Round 6'!$W$2="YES",(INDEX('Round 6'!$X$5:$X$64,MATCH(X58,'Round 6'!$W$5:$W$64,0))),""))</f>
        <v/>
      </c>
      <c r="AG58" s="66" t="str">
        <f>IF(X58="","",IF('Round 7'!$W$2="YES",(INDEX('Round 7'!$X$5:$X$64,MATCH(X58,'Round 7'!$W$5:$W$64,0))),""))</f>
        <v/>
      </c>
      <c r="AH58" s="328" t="str">
        <f>IF(X58="","",IF('Round 8'!$W$2="YES",(INDEX('Round 8'!$X$5:$X$64,MATCH(X58,'Round 8'!$W$5:$W$64,0))),""))</f>
        <v/>
      </c>
      <c r="AI58" s="66" t="str">
        <f>IF(X58="","",IF('Round 9'!$W$2="YES",(INDEX('Round 9'!$X$5:$X$64,MATCH(X58,'Round 9'!$W$5:$W$64,0))),""))</f>
        <v/>
      </c>
      <c r="AJ58" s="328" t="str">
        <f>IF(X58="","",IF('Round 10'!$W$2="YES",(INDEX('Round 10'!$X$5:$X$64,MATCH(X58,'Round 10'!$W$5:$W$64,0))),""))</f>
        <v/>
      </c>
      <c r="AK58" s="66" t="str">
        <f>IF(X58="","",IF('Round 11'!$W$2="YES",(INDEX('Round 11'!$X$5:$X$64,MATCH(X58,'Round 11'!$W$5:$W$64,0))),""))</f>
        <v/>
      </c>
      <c r="AL58" s="343" t="str">
        <f>IF(X58="","",IF('Round 12'!$W$2="YES",(INDEX('Round 12'!$X$5:$X$64,MATCH(X58,'Round 12'!$W$5:$W$64,0))),""))</f>
        <v/>
      </c>
      <c r="AM58" s="438"/>
    </row>
    <row r="59" spans="2:39">
      <c r="B59" s="104">
        <v>54</v>
      </c>
      <c r="C59" s="332" t="str">
        <f t="shared" ca="1" si="7"/>
        <v/>
      </c>
      <c r="D59" s="611" t="str">
        <f ca="1">IF(C59="","",OFFSET('Flight Groups'!$D$6,MATCH(SMALL($W$6:$W$65,ROW()-ROW(C$6)+1),$W$6:$W$65,0)-1,))</f>
        <v/>
      </c>
      <c r="E59" s="612"/>
      <c r="F59" s="408">
        <f t="shared" si="3"/>
        <v>0</v>
      </c>
      <c r="G59" s="408">
        <f t="shared" si="4"/>
        <v>0</v>
      </c>
      <c r="H59" s="408">
        <f t="shared" ca="1" si="8"/>
        <v>0</v>
      </c>
      <c r="I59" s="409" t="str">
        <f>IF(X59="","",(INDEX($AA$6:$AA$65,MATCH(C59,X$6:$X$65,0))))</f>
        <v/>
      </c>
      <c r="J59" s="410" t="str">
        <f>IF(X59="","",(INDEX($AB$6:$AB$65,MATCH(C59,$X$6:X$65,0))))</f>
        <v/>
      </c>
      <c r="K59" s="410" t="str">
        <f>IF(X59="","",(INDEX($AC$6:$AC$65,MATCH(C59,$X$6:X$65,0))))</f>
        <v/>
      </c>
      <c r="L59" s="410" t="str">
        <f>IF(X59="","",(INDEX($AD$6:$AD$65,MATCH(C59,$X$6:X$65,0))))</f>
        <v/>
      </c>
      <c r="M59" s="410" t="str">
        <f>IF(X59="","",(INDEX($AE$6:$AE$65,MATCH(C59,$X$6:X$65,0))))</f>
        <v/>
      </c>
      <c r="N59" s="410" t="str">
        <f>IF(X59="","",(INDEX($AF$6:$AF$65,MATCH(C59,$X$6:X$65,0))))</f>
        <v/>
      </c>
      <c r="O59" s="410" t="str">
        <f>IF(X59="","",(INDEX($AG$6:$AG$65,MATCH(C59,$X$6:X$65,0))))</f>
        <v/>
      </c>
      <c r="P59" s="410" t="str">
        <f>IF(X59="","",(INDEX($AH$6:$AH$65,MATCH(C59,$X$6:X$65,0))))</f>
        <v/>
      </c>
      <c r="Q59" s="410" t="str">
        <f>IF(X59="","",(INDEX($AI$6:$AI$65,MATCH(C59,$X$6:X$65,0))))</f>
        <v/>
      </c>
      <c r="R59" s="410" t="str">
        <f>IF(X59="","",(INDEX($AJ$6:$AJ$65,MATCH(C59,$X$6:X$65,0))))</f>
        <v/>
      </c>
      <c r="S59" s="410" t="str">
        <f>IF(X59="","",(INDEX($AK$6:$AK$65,MATCH(C59,$X$6:X$65,0))))</f>
        <v/>
      </c>
      <c r="T59" s="411" t="str">
        <f>IF(X59="","",(INDEX($AL$6:$AL$65,MATCH(C59,$X$6:X$65,0))))</f>
        <v/>
      </c>
      <c r="U59" s="341" t="str">
        <f t="shared" si="9"/>
        <v/>
      </c>
      <c r="V59" s="342">
        <v>54</v>
      </c>
      <c r="W59" s="352">
        <f ca="1">+RANK(Z59,$Z$6:$Z$65)+COUNTIF($Z$6:Z59,Z59)-1</f>
        <v>54</v>
      </c>
      <c r="X59" s="15" t="str">
        <f>IF(ISBLANK('Flight Groups'!C59),"",'Flight Groups'!C59)</f>
        <v/>
      </c>
      <c r="Y59" s="355">
        <f t="shared" si="5"/>
        <v>0</v>
      </c>
      <c r="Z59" s="355">
        <f t="shared" si="6"/>
        <v>0</v>
      </c>
      <c r="AA59" s="360" t="str">
        <f>IF(X59="","",IF('Round 1'!$W$2="YES",(INDEX('Round 1'!$X$5:$X$64,MATCH(X59,'Round 1'!$W$5:$W$64,0))),""))</f>
        <v/>
      </c>
      <c r="AB59" s="328" t="str">
        <f>IF(X59="","",IF('Round 2'!$W$2="YES",(INDEX('Round 2'!$X$5:$X$64,MATCH(X59,'Round 2'!$W$5:$W$64,0))),""))</f>
        <v/>
      </c>
      <c r="AC59" s="66" t="str">
        <f>IF(X59="","",IF('Round 3'!$W$2="YES",(INDEX('Round 3'!$X$5:$X$64,MATCH(X59,'Round 3'!$W$5:$W$64,0))),""))</f>
        <v/>
      </c>
      <c r="AD59" s="328" t="str">
        <f>IF(X59="","",IF('Round 4'!$W$2="YES",(INDEX('Round 4'!$X$5:$X$64,MATCH(X59,'Round 4'!$W$5:$W$64,0))),""))</f>
        <v/>
      </c>
      <c r="AE59" s="66" t="str">
        <f>IF(X59="","",IF('Round 5'!$W$2="YES",(INDEX('Round 5'!$X$5:$X$64,MATCH(X59,'Round 5'!$W$5:$W$64,0))),""))</f>
        <v/>
      </c>
      <c r="AF59" s="328" t="str">
        <f>IF(X59="","",IF('Round 6'!$W$2="YES",(INDEX('Round 6'!$X$5:$X$64,MATCH(X59,'Round 6'!$W$5:$W$64,0))),""))</f>
        <v/>
      </c>
      <c r="AG59" s="66" t="str">
        <f>IF(X59="","",IF('Round 7'!$W$2="YES",(INDEX('Round 7'!$X$5:$X$64,MATCH(X59,'Round 7'!$W$5:$W$64,0))),""))</f>
        <v/>
      </c>
      <c r="AH59" s="328" t="str">
        <f>IF(X59="","",IF('Round 8'!$W$2="YES",(INDEX('Round 8'!$X$5:$X$64,MATCH(X59,'Round 8'!$W$5:$W$64,0))),""))</f>
        <v/>
      </c>
      <c r="AI59" s="66" t="str">
        <f>IF(X59="","",IF('Round 9'!$W$2="YES",(INDEX('Round 9'!$X$5:$X$64,MATCH(X59,'Round 9'!$W$5:$W$64,0))),""))</f>
        <v/>
      </c>
      <c r="AJ59" s="328" t="str">
        <f>IF(X59="","",IF('Round 10'!$W$2="YES",(INDEX('Round 10'!$X$5:$X$64,MATCH(X59,'Round 10'!$W$5:$W$64,0))),""))</f>
        <v/>
      </c>
      <c r="AK59" s="66" t="str">
        <f>IF(X59="","",IF('Round 11'!$W$2="YES",(INDEX('Round 11'!$X$5:$X$64,MATCH(X59,'Round 11'!$W$5:$W$64,0))),""))</f>
        <v/>
      </c>
      <c r="AL59" s="343" t="str">
        <f>IF(X59="","",IF('Round 12'!$W$2="YES",(INDEX('Round 12'!$X$5:$X$64,MATCH(X59,'Round 12'!$W$5:$W$64,0))),""))</f>
        <v/>
      </c>
      <c r="AM59" s="438"/>
    </row>
    <row r="60" spans="2:39">
      <c r="B60" s="104">
        <v>55</v>
      </c>
      <c r="C60" s="332" t="str">
        <f t="shared" ca="1" si="7"/>
        <v/>
      </c>
      <c r="D60" s="611" t="str">
        <f ca="1">IF(C60="","",OFFSET('Flight Groups'!$D$6,MATCH(SMALL($W$6:$W$65,ROW()-ROW(C$6)+1),$W$6:$W$65,0)-1,))</f>
        <v/>
      </c>
      <c r="E60" s="612"/>
      <c r="F60" s="408">
        <f t="shared" si="3"/>
        <v>0</v>
      </c>
      <c r="G60" s="408">
        <f t="shared" si="4"/>
        <v>0</v>
      </c>
      <c r="H60" s="408">
        <f t="shared" ca="1" si="8"/>
        <v>0</v>
      </c>
      <c r="I60" s="409" t="str">
        <f>IF(X60="","",(INDEX($AA$6:$AA$65,MATCH(C60,X$6:$X$65,0))))</f>
        <v/>
      </c>
      <c r="J60" s="410" t="str">
        <f>IF(X60="","",(INDEX($AB$6:$AB$65,MATCH(C60,$X$6:X$65,0))))</f>
        <v/>
      </c>
      <c r="K60" s="410" t="str">
        <f>IF(X60="","",(INDEX($AC$6:$AC$65,MATCH(C60,$X$6:X$65,0))))</f>
        <v/>
      </c>
      <c r="L60" s="410" t="str">
        <f>IF(X60="","",(INDEX($AD$6:$AD$65,MATCH(C60,$X$6:X$65,0))))</f>
        <v/>
      </c>
      <c r="M60" s="410" t="str">
        <f>IF(X60="","",(INDEX($AE$6:$AE$65,MATCH(C60,$X$6:X$65,0))))</f>
        <v/>
      </c>
      <c r="N60" s="410" t="str">
        <f>IF(X60="","",(INDEX($AF$6:$AF$65,MATCH(C60,$X$6:X$65,0))))</f>
        <v/>
      </c>
      <c r="O60" s="410" t="str">
        <f>IF(X60="","",(INDEX($AG$6:$AG$65,MATCH(C60,$X$6:X$65,0))))</f>
        <v/>
      </c>
      <c r="P60" s="410" t="str">
        <f>IF(X60="","",(INDEX($AH$6:$AH$65,MATCH(C60,$X$6:X$65,0))))</f>
        <v/>
      </c>
      <c r="Q60" s="410" t="str">
        <f>IF(X60="","",(INDEX($AI$6:$AI$65,MATCH(C60,$X$6:X$65,0))))</f>
        <v/>
      </c>
      <c r="R60" s="410" t="str">
        <f>IF(X60="","",(INDEX($AJ$6:$AJ$65,MATCH(C60,$X$6:X$65,0))))</f>
        <v/>
      </c>
      <c r="S60" s="410" t="str">
        <f>IF(X60="","",(INDEX($AK$6:$AK$65,MATCH(C60,$X$6:X$65,0))))</f>
        <v/>
      </c>
      <c r="T60" s="411" t="str">
        <f>IF(X60="","",(INDEX($AL$6:$AL$65,MATCH(C60,$X$6:X$65,0))))</f>
        <v/>
      </c>
      <c r="U60" s="341" t="str">
        <f t="shared" si="9"/>
        <v/>
      </c>
      <c r="V60" s="342">
        <v>55</v>
      </c>
      <c r="W60" s="352">
        <f ca="1">+RANK(Z60,$Z$6:$Z$65)+COUNTIF($Z$6:Z60,Z60)-1</f>
        <v>55</v>
      </c>
      <c r="X60" s="15" t="str">
        <f>IF(ISBLANK('Flight Groups'!C60),"",'Flight Groups'!C60)</f>
        <v/>
      </c>
      <c r="Y60" s="355">
        <f t="shared" si="5"/>
        <v>0</v>
      </c>
      <c r="Z60" s="355">
        <f t="shared" si="6"/>
        <v>0</v>
      </c>
      <c r="AA60" s="360" t="str">
        <f>IF(X60="","",IF('Round 1'!$W$2="YES",(INDEX('Round 1'!$X$5:$X$64,MATCH(X60,'Round 1'!$W$5:$W$64,0))),""))</f>
        <v/>
      </c>
      <c r="AB60" s="328" t="str">
        <f>IF(X60="","",IF('Round 2'!$W$2="YES",(INDEX('Round 2'!$X$5:$X$64,MATCH(X60,'Round 2'!$W$5:$W$64,0))),""))</f>
        <v/>
      </c>
      <c r="AC60" s="66" t="str">
        <f>IF(X60="","",IF('Round 3'!$W$2="YES",(INDEX('Round 3'!$X$5:$X$64,MATCH(X60,'Round 3'!$W$5:$W$64,0))),""))</f>
        <v/>
      </c>
      <c r="AD60" s="328" t="str">
        <f>IF(X60="","",IF('Round 4'!$W$2="YES",(INDEX('Round 4'!$X$5:$X$64,MATCH(X60,'Round 4'!$W$5:$W$64,0))),""))</f>
        <v/>
      </c>
      <c r="AE60" s="66" t="str">
        <f>IF(X60="","",IF('Round 5'!$W$2="YES",(INDEX('Round 5'!$X$5:$X$64,MATCH(X60,'Round 5'!$W$5:$W$64,0))),""))</f>
        <v/>
      </c>
      <c r="AF60" s="328" t="str">
        <f>IF(X60="","",IF('Round 6'!$W$2="YES",(INDEX('Round 6'!$X$5:$X$64,MATCH(X60,'Round 6'!$W$5:$W$64,0))),""))</f>
        <v/>
      </c>
      <c r="AG60" s="66" t="str">
        <f>IF(X60="","",IF('Round 7'!$W$2="YES",(INDEX('Round 7'!$X$5:$X$64,MATCH(X60,'Round 7'!$W$5:$W$64,0))),""))</f>
        <v/>
      </c>
      <c r="AH60" s="328" t="str">
        <f>IF(X60="","",IF('Round 8'!$W$2="YES",(INDEX('Round 8'!$X$5:$X$64,MATCH(X60,'Round 8'!$W$5:$W$64,0))),""))</f>
        <v/>
      </c>
      <c r="AI60" s="66" t="str">
        <f>IF(X60="","",IF('Round 9'!$W$2="YES",(INDEX('Round 9'!$X$5:$X$64,MATCH(X60,'Round 9'!$W$5:$W$64,0))),""))</f>
        <v/>
      </c>
      <c r="AJ60" s="328" t="str">
        <f>IF(X60="","",IF('Round 10'!$W$2="YES",(INDEX('Round 10'!$X$5:$X$64,MATCH(X60,'Round 10'!$W$5:$W$64,0))),""))</f>
        <v/>
      </c>
      <c r="AK60" s="66" t="str">
        <f>IF(X60="","",IF('Round 11'!$W$2="YES",(INDEX('Round 11'!$X$5:$X$64,MATCH(X60,'Round 11'!$W$5:$W$64,0))),""))</f>
        <v/>
      </c>
      <c r="AL60" s="343" t="str">
        <f>IF(X60="","",IF('Round 12'!$W$2="YES",(INDEX('Round 12'!$X$5:$X$64,MATCH(X60,'Round 12'!$W$5:$W$64,0))),""))</f>
        <v/>
      </c>
      <c r="AM60" s="438"/>
    </row>
    <row r="61" spans="2:39">
      <c r="B61" s="104">
        <v>56</v>
      </c>
      <c r="C61" s="332" t="str">
        <f t="shared" ca="1" si="7"/>
        <v/>
      </c>
      <c r="D61" s="611" t="str">
        <f ca="1">IF(C61="","",OFFSET('Flight Groups'!$D$6,MATCH(SMALL($W$6:$W$65,ROW()-ROW(C$6)+1),$W$6:$W$65,0)-1,))</f>
        <v/>
      </c>
      <c r="E61" s="612"/>
      <c r="F61" s="408">
        <f t="shared" si="3"/>
        <v>0</v>
      </c>
      <c r="G61" s="408">
        <f t="shared" si="4"/>
        <v>0</v>
      </c>
      <c r="H61" s="408">
        <f t="shared" ca="1" si="8"/>
        <v>0</v>
      </c>
      <c r="I61" s="409" t="str">
        <f>IF(X61="","",(INDEX($AA$6:$AA$65,MATCH(C61,X$6:$X$65,0))))</f>
        <v/>
      </c>
      <c r="J61" s="410" t="str">
        <f>IF(X61="","",(INDEX($AB$6:$AB$65,MATCH(C61,$X$6:X$65,0))))</f>
        <v/>
      </c>
      <c r="K61" s="410" t="str">
        <f>IF(X61="","",(INDEX($AC$6:$AC$65,MATCH(C61,$X$6:X$65,0))))</f>
        <v/>
      </c>
      <c r="L61" s="410" t="str">
        <f>IF(X61="","",(INDEX($AD$6:$AD$65,MATCH(C61,$X$6:X$65,0))))</f>
        <v/>
      </c>
      <c r="M61" s="410" t="str">
        <f>IF(X61="","",(INDEX($AE$6:$AE$65,MATCH(C61,$X$6:X$65,0))))</f>
        <v/>
      </c>
      <c r="N61" s="410" t="str">
        <f>IF(X61="","",(INDEX($AF$6:$AF$65,MATCH(C61,$X$6:X$65,0))))</f>
        <v/>
      </c>
      <c r="O61" s="410" t="str">
        <f>IF(X61="","",(INDEX($AG$6:$AG$65,MATCH(C61,$X$6:X$65,0))))</f>
        <v/>
      </c>
      <c r="P61" s="410" t="str">
        <f>IF(X61="","",(INDEX($AH$6:$AH$65,MATCH(C61,$X$6:X$65,0))))</f>
        <v/>
      </c>
      <c r="Q61" s="410" t="str">
        <f>IF(X61="","",(INDEX($AI$6:$AI$65,MATCH(C61,$X$6:X$65,0))))</f>
        <v/>
      </c>
      <c r="R61" s="410" t="str">
        <f>IF(X61="","",(INDEX($AJ$6:$AJ$65,MATCH(C61,$X$6:X$65,0))))</f>
        <v/>
      </c>
      <c r="S61" s="410" t="str">
        <f>IF(X61="","",(INDEX($AK$6:$AK$65,MATCH(C61,$X$6:X$65,0))))</f>
        <v/>
      </c>
      <c r="T61" s="411" t="str">
        <f>IF(X61="","",(INDEX($AL$6:$AL$65,MATCH(C61,$X$6:X$65,0))))</f>
        <v/>
      </c>
      <c r="U61" s="341" t="str">
        <f t="shared" si="9"/>
        <v/>
      </c>
      <c r="V61" s="342">
        <v>56</v>
      </c>
      <c r="W61" s="352">
        <f ca="1">+RANK(Z61,$Z$6:$Z$65)+COUNTIF($Z$6:Z61,Z61)-1</f>
        <v>56</v>
      </c>
      <c r="X61" s="15" t="str">
        <f>IF(ISBLANK('Flight Groups'!C61),"",'Flight Groups'!C61)</f>
        <v/>
      </c>
      <c r="Y61" s="355">
        <f t="shared" si="5"/>
        <v>0</v>
      </c>
      <c r="Z61" s="355">
        <f t="shared" si="6"/>
        <v>0</v>
      </c>
      <c r="AA61" s="360" t="str">
        <f>IF(X61="","",IF('Round 1'!$W$2="YES",(INDEX('Round 1'!$X$5:$X$64,MATCH(X61,'Round 1'!$W$5:$W$64,0))),""))</f>
        <v/>
      </c>
      <c r="AB61" s="328" t="str">
        <f>IF(X61="","",IF('Round 2'!$W$2="YES",(INDEX('Round 2'!$X$5:$X$64,MATCH(X61,'Round 2'!$W$5:$W$64,0))),""))</f>
        <v/>
      </c>
      <c r="AC61" s="66" t="str">
        <f>IF(X61="","",IF('Round 3'!$W$2="YES",(INDEX('Round 3'!$X$5:$X$64,MATCH(X61,'Round 3'!$W$5:$W$64,0))),""))</f>
        <v/>
      </c>
      <c r="AD61" s="328" t="str">
        <f>IF(X61="","",IF('Round 4'!$W$2="YES",(INDEX('Round 4'!$X$5:$X$64,MATCH(X61,'Round 4'!$W$5:$W$64,0))),""))</f>
        <v/>
      </c>
      <c r="AE61" s="66" t="str">
        <f>IF(X61="","",IF('Round 5'!$W$2="YES",(INDEX('Round 5'!$X$5:$X$64,MATCH(X61,'Round 5'!$W$5:$W$64,0))),""))</f>
        <v/>
      </c>
      <c r="AF61" s="328" t="str">
        <f>IF(X61="","",IF('Round 6'!$W$2="YES",(INDEX('Round 6'!$X$5:$X$64,MATCH(X61,'Round 6'!$W$5:$W$64,0))),""))</f>
        <v/>
      </c>
      <c r="AG61" s="66" t="str">
        <f>IF(X61="","",IF('Round 7'!$W$2="YES",(INDEX('Round 7'!$X$5:$X$64,MATCH(X61,'Round 7'!$W$5:$W$64,0))),""))</f>
        <v/>
      </c>
      <c r="AH61" s="328" t="str">
        <f>IF(X61="","",IF('Round 8'!$W$2="YES",(INDEX('Round 8'!$X$5:$X$64,MATCH(X61,'Round 8'!$W$5:$W$64,0))),""))</f>
        <v/>
      </c>
      <c r="AI61" s="66" t="str">
        <f>IF(X61="","",IF('Round 9'!$W$2="YES",(INDEX('Round 9'!$X$5:$X$64,MATCH(X61,'Round 9'!$W$5:$W$64,0))),""))</f>
        <v/>
      </c>
      <c r="AJ61" s="328" t="str">
        <f>IF(X61="","",IF('Round 10'!$W$2="YES",(INDEX('Round 10'!$X$5:$X$64,MATCH(X61,'Round 10'!$W$5:$W$64,0))),""))</f>
        <v/>
      </c>
      <c r="AK61" s="66" t="str">
        <f>IF(X61="","",IF('Round 11'!$W$2="YES",(INDEX('Round 11'!$X$5:$X$64,MATCH(X61,'Round 11'!$W$5:$W$64,0))),""))</f>
        <v/>
      </c>
      <c r="AL61" s="343" t="str">
        <f>IF(X61="","",IF('Round 12'!$W$2="YES",(INDEX('Round 12'!$X$5:$X$64,MATCH(X61,'Round 12'!$W$5:$W$64,0))),""))</f>
        <v/>
      </c>
      <c r="AM61" s="438"/>
    </row>
    <row r="62" spans="2:39">
      <c r="B62" s="104">
        <v>57</v>
      </c>
      <c r="C62" s="332" t="str">
        <f t="shared" ca="1" si="7"/>
        <v/>
      </c>
      <c r="D62" s="611" t="str">
        <f ca="1">IF(C62="","",OFFSET('Flight Groups'!$D$6,MATCH(SMALL($W$6:$W$65,ROW()-ROW(C$6)+1),$W$6:$W$65,0)-1,))</f>
        <v/>
      </c>
      <c r="E62" s="612"/>
      <c r="F62" s="408">
        <f t="shared" si="3"/>
        <v>0</v>
      </c>
      <c r="G62" s="408">
        <f t="shared" si="4"/>
        <v>0</v>
      </c>
      <c r="H62" s="408">
        <f t="shared" ca="1" si="8"/>
        <v>0</v>
      </c>
      <c r="I62" s="409" t="str">
        <f>IF(X62="","",(INDEX($AA$6:$AA$65,MATCH(C62,X$6:$X$65,0))))</f>
        <v/>
      </c>
      <c r="J62" s="410" t="str">
        <f>IF(X62="","",(INDEX($AB$6:$AB$65,MATCH(C62,$X$6:X$65,0))))</f>
        <v/>
      </c>
      <c r="K62" s="410" t="str">
        <f>IF(X62="","",(INDEX($AC$6:$AC$65,MATCH(C62,$X$6:X$65,0))))</f>
        <v/>
      </c>
      <c r="L62" s="410" t="str">
        <f>IF(X62="","",(INDEX($AD$6:$AD$65,MATCH(C62,$X$6:X$65,0))))</f>
        <v/>
      </c>
      <c r="M62" s="410" t="str">
        <f>IF(X62="","",(INDEX($AE$6:$AE$65,MATCH(C62,$X$6:X$65,0))))</f>
        <v/>
      </c>
      <c r="N62" s="410" t="str">
        <f>IF(X62="","",(INDEX($AF$6:$AF$65,MATCH(C62,$X$6:X$65,0))))</f>
        <v/>
      </c>
      <c r="O62" s="410" t="str">
        <f>IF(X62="","",(INDEX($AG$6:$AG$65,MATCH(C62,$X$6:X$65,0))))</f>
        <v/>
      </c>
      <c r="P62" s="410" t="str">
        <f>IF(X62="","",(INDEX($AH$6:$AH$65,MATCH(C62,$X$6:X$65,0))))</f>
        <v/>
      </c>
      <c r="Q62" s="410" t="str">
        <f>IF(X62="","",(INDEX($AI$6:$AI$65,MATCH(C62,$X$6:X$65,0))))</f>
        <v/>
      </c>
      <c r="R62" s="410" t="str">
        <f>IF(X62="","",(INDEX($AJ$6:$AJ$65,MATCH(C62,$X$6:X$65,0))))</f>
        <v/>
      </c>
      <c r="S62" s="410" t="str">
        <f>IF(X62="","",(INDEX($AK$6:$AK$65,MATCH(C62,$X$6:X$65,0))))</f>
        <v/>
      </c>
      <c r="T62" s="411" t="str">
        <f>IF(X62="","",(INDEX($AL$6:$AL$65,MATCH(C62,$X$6:X$65,0))))</f>
        <v/>
      </c>
      <c r="U62" s="341" t="str">
        <f t="shared" si="9"/>
        <v/>
      </c>
      <c r="V62" s="342">
        <v>57</v>
      </c>
      <c r="W62" s="352">
        <f ca="1">+RANK(Z62,$Z$6:$Z$65)+COUNTIF($Z$6:Z62,Z62)-1</f>
        <v>57</v>
      </c>
      <c r="X62" s="15" t="str">
        <f>IF(ISBLANK('Flight Groups'!C62),"",'Flight Groups'!C62)</f>
        <v/>
      </c>
      <c r="Y62" s="355">
        <f t="shared" si="5"/>
        <v>0</v>
      </c>
      <c r="Z62" s="355">
        <f t="shared" si="6"/>
        <v>0</v>
      </c>
      <c r="AA62" s="360" t="str">
        <f>IF(X62="","",IF('Round 1'!$W$2="YES",(INDEX('Round 1'!$X$5:$X$64,MATCH(X62,'Round 1'!$W$5:$W$64,0))),""))</f>
        <v/>
      </c>
      <c r="AB62" s="328" t="str">
        <f>IF(X62="","",IF('Round 2'!$W$2="YES",(INDEX('Round 2'!$X$5:$X$64,MATCH(X62,'Round 2'!$W$5:$W$64,0))),""))</f>
        <v/>
      </c>
      <c r="AC62" s="66" t="str">
        <f>IF(X62="","",IF('Round 3'!$W$2="YES",(INDEX('Round 3'!$X$5:$X$64,MATCH(X62,'Round 3'!$W$5:$W$64,0))),""))</f>
        <v/>
      </c>
      <c r="AD62" s="328" t="str">
        <f>IF(X62="","",IF('Round 4'!$W$2="YES",(INDEX('Round 4'!$X$5:$X$64,MATCH(X62,'Round 4'!$W$5:$W$64,0))),""))</f>
        <v/>
      </c>
      <c r="AE62" s="66" t="str">
        <f>IF(X62="","",IF('Round 5'!$W$2="YES",(INDEX('Round 5'!$X$5:$X$64,MATCH(X62,'Round 5'!$W$5:$W$64,0))),""))</f>
        <v/>
      </c>
      <c r="AF62" s="328" t="str">
        <f>IF(X62="","",IF('Round 6'!$W$2="YES",(INDEX('Round 6'!$X$5:$X$64,MATCH(X62,'Round 6'!$W$5:$W$64,0))),""))</f>
        <v/>
      </c>
      <c r="AG62" s="66" t="str">
        <f>IF(X62="","",IF('Round 7'!$W$2="YES",(INDEX('Round 7'!$X$5:$X$64,MATCH(X62,'Round 7'!$W$5:$W$64,0))),""))</f>
        <v/>
      </c>
      <c r="AH62" s="328" t="str">
        <f>IF(X62="","",IF('Round 8'!$W$2="YES",(INDEX('Round 8'!$X$5:$X$64,MATCH(X62,'Round 8'!$W$5:$W$64,0))),""))</f>
        <v/>
      </c>
      <c r="AI62" s="66" t="str">
        <f>IF(X62="","",IF('Round 9'!$W$2="YES",(INDEX('Round 9'!$X$5:$X$64,MATCH(X62,'Round 9'!$W$5:$W$64,0))),""))</f>
        <v/>
      </c>
      <c r="AJ62" s="328" t="str">
        <f>IF(X62="","",IF('Round 10'!$W$2="YES",(INDEX('Round 10'!$X$5:$X$64,MATCH(X62,'Round 10'!$W$5:$W$64,0))),""))</f>
        <v/>
      </c>
      <c r="AK62" s="66" t="str">
        <f>IF(X62="","",IF('Round 11'!$W$2="YES",(INDEX('Round 11'!$X$5:$X$64,MATCH(X62,'Round 11'!$W$5:$W$64,0))),""))</f>
        <v/>
      </c>
      <c r="AL62" s="343" t="str">
        <f>IF(X62="","",IF('Round 12'!$W$2="YES",(INDEX('Round 12'!$X$5:$X$64,MATCH(X62,'Round 12'!$W$5:$W$64,0))),""))</f>
        <v/>
      </c>
      <c r="AM62" s="438"/>
    </row>
    <row r="63" spans="2:39">
      <c r="B63" s="104">
        <v>58</v>
      </c>
      <c r="C63" s="332" t="str">
        <f t="shared" ca="1" si="7"/>
        <v/>
      </c>
      <c r="D63" s="611" t="str">
        <f ca="1">IF(C63="","",OFFSET('Flight Groups'!$D$6,MATCH(SMALL($W$6:$W$65,ROW()-ROW(C$6)+1),$W$6:$W$65,0)-1,))</f>
        <v/>
      </c>
      <c r="E63" s="612"/>
      <c r="F63" s="408">
        <f t="shared" si="3"/>
        <v>0</v>
      </c>
      <c r="G63" s="408">
        <f t="shared" si="4"/>
        <v>0</v>
      </c>
      <c r="H63" s="408">
        <f t="shared" ca="1" si="8"/>
        <v>0</v>
      </c>
      <c r="I63" s="409" t="str">
        <f>IF(X63="","",(INDEX($AA$6:$AA$65,MATCH(C63,X$6:$X$65,0))))</f>
        <v/>
      </c>
      <c r="J63" s="410" t="str">
        <f>IF(X63="","",(INDEX($AB$6:$AB$65,MATCH(C63,$X$6:X$65,0))))</f>
        <v/>
      </c>
      <c r="K63" s="410" t="str">
        <f>IF(X63="","",(INDEX($AC$6:$AC$65,MATCH(C63,$X$6:X$65,0))))</f>
        <v/>
      </c>
      <c r="L63" s="410" t="str">
        <f>IF(X63="","",(INDEX($AD$6:$AD$65,MATCH(C63,$X$6:X$65,0))))</f>
        <v/>
      </c>
      <c r="M63" s="410" t="str">
        <f>IF(X63="","",(INDEX($AE$6:$AE$65,MATCH(C63,$X$6:X$65,0))))</f>
        <v/>
      </c>
      <c r="N63" s="410" t="str">
        <f>IF(X63="","",(INDEX($AF$6:$AF$65,MATCH(C63,$X$6:X$65,0))))</f>
        <v/>
      </c>
      <c r="O63" s="410" t="str">
        <f>IF(X63="","",(INDEX($AG$6:$AG$65,MATCH(C63,$X$6:X$65,0))))</f>
        <v/>
      </c>
      <c r="P63" s="410" t="str">
        <f>IF(X63="","",(INDEX($AH$6:$AH$65,MATCH(C63,$X$6:X$65,0))))</f>
        <v/>
      </c>
      <c r="Q63" s="410" t="str">
        <f>IF(X63="","",(INDEX($AI$6:$AI$65,MATCH(C63,$X$6:X$65,0))))</f>
        <v/>
      </c>
      <c r="R63" s="410" t="str">
        <f>IF(X63="","",(INDEX($AJ$6:$AJ$65,MATCH(C63,$X$6:X$65,0))))</f>
        <v/>
      </c>
      <c r="S63" s="410" t="str">
        <f>IF(X63="","",(INDEX($AK$6:$AK$65,MATCH(C63,$X$6:X$65,0))))</f>
        <v/>
      </c>
      <c r="T63" s="411" t="str">
        <f>IF(X63="","",(INDEX($AL$6:$AL$65,MATCH(C63,$X$6:X$65,0))))</f>
        <v/>
      </c>
      <c r="U63" s="341" t="str">
        <f t="shared" si="9"/>
        <v/>
      </c>
      <c r="V63" s="342">
        <v>58</v>
      </c>
      <c r="W63" s="352">
        <f ca="1">+RANK(Z63,$Z$6:$Z$65)+COUNTIF($Z$6:Z63,Z63)-1</f>
        <v>58</v>
      </c>
      <c r="X63" s="15" t="str">
        <f>IF(ISBLANK('Flight Groups'!C63),"",'Flight Groups'!C63)</f>
        <v/>
      </c>
      <c r="Y63" s="355">
        <f t="shared" si="5"/>
        <v>0</v>
      </c>
      <c r="Z63" s="355">
        <f t="shared" si="6"/>
        <v>0</v>
      </c>
      <c r="AA63" s="360" t="str">
        <f>IF(X63="","",IF('Round 1'!$W$2="YES",(INDEX('Round 1'!$X$5:$X$64,MATCH(X63,'Round 1'!$W$5:$W$64,0))),""))</f>
        <v/>
      </c>
      <c r="AB63" s="328" t="str">
        <f>IF(X63="","",IF('Round 2'!$W$2="YES",(INDEX('Round 2'!$X$5:$X$64,MATCH(X63,'Round 2'!$W$5:$W$64,0))),""))</f>
        <v/>
      </c>
      <c r="AC63" s="66" t="str">
        <f>IF(X63="","",IF('Round 3'!$W$2="YES",(INDEX('Round 3'!$X$5:$X$64,MATCH(X63,'Round 3'!$W$5:$W$64,0))),""))</f>
        <v/>
      </c>
      <c r="AD63" s="328" t="str">
        <f>IF(X63="","",IF('Round 4'!$W$2="YES",(INDEX('Round 4'!$X$5:$X$64,MATCH(X63,'Round 4'!$W$5:$W$64,0))),""))</f>
        <v/>
      </c>
      <c r="AE63" s="66" t="str">
        <f>IF(X63="","",IF('Round 5'!$W$2="YES",(INDEX('Round 5'!$X$5:$X$64,MATCH(X63,'Round 5'!$W$5:$W$64,0))),""))</f>
        <v/>
      </c>
      <c r="AF63" s="328" t="str">
        <f>IF(X63="","",IF('Round 6'!$W$2="YES",(INDEX('Round 6'!$X$5:$X$64,MATCH(X63,'Round 6'!$W$5:$W$64,0))),""))</f>
        <v/>
      </c>
      <c r="AG63" s="66" t="str">
        <f>IF(X63="","",IF('Round 7'!$W$2="YES",(INDEX('Round 7'!$X$5:$X$64,MATCH(X63,'Round 7'!$W$5:$W$64,0))),""))</f>
        <v/>
      </c>
      <c r="AH63" s="328" t="str">
        <f>IF(X63="","",IF('Round 8'!$W$2="YES",(INDEX('Round 8'!$X$5:$X$64,MATCH(X63,'Round 8'!$W$5:$W$64,0))),""))</f>
        <v/>
      </c>
      <c r="AI63" s="66" t="str">
        <f>IF(X63="","",IF('Round 9'!$W$2="YES",(INDEX('Round 9'!$X$5:$X$64,MATCH(X63,'Round 9'!$W$5:$W$64,0))),""))</f>
        <v/>
      </c>
      <c r="AJ63" s="328" t="str">
        <f>IF(X63="","",IF('Round 10'!$W$2="YES",(INDEX('Round 10'!$X$5:$X$64,MATCH(X63,'Round 10'!$W$5:$W$64,0))),""))</f>
        <v/>
      </c>
      <c r="AK63" s="66" t="str">
        <f>IF(X63="","",IF('Round 11'!$W$2="YES",(INDEX('Round 11'!$X$5:$X$64,MATCH(X63,'Round 11'!$W$5:$W$64,0))),""))</f>
        <v/>
      </c>
      <c r="AL63" s="343" t="str">
        <f>IF(X63="","",IF('Round 12'!$W$2="YES",(INDEX('Round 12'!$X$5:$X$64,MATCH(X63,'Round 12'!$W$5:$W$64,0))),""))</f>
        <v/>
      </c>
      <c r="AM63" s="438"/>
    </row>
    <row r="64" spans="2:39">
      <c r="B64" s="104">
        <v>59</v>
      </c>
      <c r="C64" s="332" t="str">
        <f t="shared" ca="1" si="7"/>
        <v/>
      </c>
      <c r="D64" s="611" t="str">
        <f ca="1">IF(C64="","",OFFSET('Flight Groups'!$D$6,MATCH(SMALL($W$6:$W$65,ROW()-ROW(C$6)+1),$W$6:$W$65,0)-1,))</f>
        <v/>
      </c>
      <c r="E64" s="612"/>
      <c r="F64" s="408">
        <f t="shared" si="3"/>
        <v>0</v>
      </c>
      <c r="G64" s="408">
        <f t="shared" si="4"/>
        <v>0</v>
      </c>
      <c r="H64" s="408">
        <f t="shared" ca="1" si="8"/>
        <v>0</v>
      </c>
      <c r="I64" s="409" t="str">
        <f>IF(X64="","",(INDEX($AA$6:$AA$65,MATCH(C64,X$6:$X$65,0))))</f>
        <v/>
      </c>
      <c r="J64" s="410" t="str">
        <f>IF(X64="","",(INDEX($AB$6:$AB$65,MATCH(C64,$X$6:X$65,0))))</f>
        <v/>
      </c>
      <c r="K64" s="410" t="str">
        <f>IF(X64="","",(INDEX($AC$6:$AC$65,MATCH(C64,$X$6:X$65,0))))</f>
        <v/>
      </c>
      <c r="L64" s="410" t="str">
        <f>IF(X64="","",(INDEX($AD$6:$AD$65,MATCH(C64,$X$6:X$65,0))))</f>
        <v/>
      </c>
      <c r="M64" s="410" t="str">
        <f>IF(X64="","",(INDEX($AE$6:$AE$65,MATCH(C64,$X$6:X$65,0))))</f>
        <v/>
      </c>
      <c r="N64" s="410" t="str">
        <f>IF(X64="","",(INDEX($AF$6:$AF$65,MATCH(C64,$X$6:X$65,0))))</f>
        <v/>
      </c>
      <c r="O64" s="410" t="str">
        <f>IF(X64="","",(INDEX($AG$6:$AG$65,MATCH(C64,$X$6:X$65,0))))</f>
        <v/>
      </c>
      <c r="P64" s="410" t="str">
        <f>IF(X64="","",(INDEX($AH$6:$AH$65,MATCH(C64,$X$6:X$65,0))))</f>
        <v/>
      </c>
      <c r="Q64" s="410" t="str">
        <f>IF(X64="","",(INDEX($AI$6:$AI$65,MATCH(C64,$X$6:X$65,0))))</f>
        <v/>
      </c>
      <c r="R64" s="410" t="str">
        <f>IF(X64="","",(INDEX($AJ$6:$AJ$65,MATCH(C64,$X$6:X$65,0))))</f>
        <v/>
      </c>
      <c r="S64" s="410" t="str">
        <f>IF(X64="","",(INDEX($AK$6:$AK$65,MATCH(C64,$X$6:X$65,0))))</f>
        <v/>
      </c>
      <c r="T64" s="411" t="str">
        <f>IF(X64="","",(INDEX($AL$6:$AL$65,MATCH(C64,$X$6:X$65,0))))</f>
        <v/>
      </c>
      <c r="U64" s="341" t="str">
        <f t="shared" si="9"/>
        <v/>
      </c>
      <c r="V64" s="342">
        <v>59</v>
      </c>
      <c r="W64" s="352">
        <f ca="1">+RANK(Z64,$Z$6:$Z$65)+COUNTIF($Z$6:Z64,Z64)-1</f>
        <v>59</v>
      </c>
      <c r="X64" s="15" t="str">
        <f>IF(ISBLANK('Flight Groups'!C64),"",'Flight Groups'!C64)</f>
        <v/>
      </c>
      <c r="Y64" s="355">
        <f t="shared" si="5"/>
        <v>0</v>
      </c>
      <c r="Z64" s="355">
        <f t="shared" si="6"/>
        <v>0</v>
      </c>
      <c r="AA64" s="360" t="str">
        <f>IF(X64="","",IF('Round 1'!$W$2="YES",(INDEX('Round 1'!$X$5:$X$64,MATCH(X64,'Round 1'!$W$5:$W$64,0))),""))</f>
        <v/>
      </c>
      <c r="AB64" s="328" t="str">
        <f>IF(X64="","",IF('Round 2'!$W$2="YES",(INDEX('Round 2'!$X$5:$X$64,MATCH(X64,'Round 2'!$W$5:$W$64,0))),""))</f>
        <v/>
      </c>
      <c r="AC64" s="66" t="str">
        <f>IF(X64="","",IF('Round 3'!$W$2="YES",(INDEX('Round 3'!$X$5:$X$64,MATCH(X64,'Round 3'!$W$5:$W$64,0))),""))</f>
        <v/>
      </c>
      <c r="AD64" s="328" t="str">
        <f>IF(X64="","",IF('Round 4'!$W$2="YES",(INDEX('Round 4'!$X$5:$X$64,MATCH(X64,'Round 4'!$W$5:$W$64,0))),""))</f>
        <v/>
      </c>
      <c r="AE64" s="66" t="str">
        <f>IF(X64="","",IF('Round 5'!$W$2="YES",(INDEX('Round 5'!$X$5:$X$64,MATCH(X64,'Round 5'!$W$5:$W$64,0))),""))</f>
        <v/>
      </c>
      <c r="AF64" s="328" t="str">
        <f>IF(X64="","",IF('Round 6'!$W$2="YES",(INDEX('Round 6'!$X$5:$X$64,MATCH(X64,'Round 6'!$W$5:$W$64,0))),""))</f>
        <v/>
      </c>
      <c r="AG64" s="66" t="str">
        <f>IF(X64="","",IF('Round 7'!$W$2="YES",(INDEX('Round 7'!$X$5:$X$64,MATCH(X64,'Round 7'!$W$5:$W$64,0))),""))</f>
        <v/>
      </c>
      <c r="AH64" s="328" t="str">
        <f>IF(X64="","",IF('Round 8'!$W$2="YES",(INDEX('Round 8'!$X$5:$X$64,MATCH(X64,'Round 8'!$W$5:$W$64,0))),""))</f>
        <v/>
      </c>
      <c r="AI64" s="66" t="str">
        <f>IF(X64="","",IF('Round 9'!$W$2="YES",(INDEX('Round 9'!$X$5:$X$64,MATCH(X64,'Round 9'!$W$5:$W$64,0))),""))</f>
        <v/>
      </c>
      <c r="AJ64" s="328" t="str">
        <f>IF(X64="","",IF('Round 10'!$W$2="YES",(INDEX('Round 10'!$X$5:$X$64,MATCH(X64,'Round 10'!$W$5:$W$64,0))),""))</f>
        <v/>
      </c>
      <c r="AK64" s="66" t="str">
        <f>IF(X64="","",IF('Round 11'!$W$2="YES",(INDEX('Round 11'!$X$5:$X$64,MATCH(X64,'Round 11'!$W$5:$W$64,0))),""))</f>
        <v/>
      </c>
      <c r="AL64" s="343" t="str">
        <f>IF(X64="","",IF('Round 12'!$W$2="YES",(INDEX('Round 12'!$X$5:$X$64,MATCH(X64,'Round 12'!$W$5:$W$64,0))),""))</f>
        <v/>
      </c>
      <c r="AM64" s="438"/>
    </row>
    <row r="65" spans="2:39" ht="15.75" customHeight="1" thickBot="1">
      <c r="B65" s="110">
        <v>60</v>
      </c>
      <c r="C65" s="337" t="str">
        <f t="shared" ca="1" si="7"/>
        <v/>
      </c>
      <c r="D65" s="613" t="str">
        <f ca="1">IF(C65="","",OFFSET('Flight Groups'!$D$6,MATCH(SMALL($W$6:$W$65,ROW()-ROW(C$6)+1),$W$6:$W$65,0)-1,))</f>
        <v/>
      </c>
      <c r="E65" s="614"/>
      <c r="F65" s="412">
        <f t="shared" si="3"/>
        <v>0</v>
      </c>
      <c r="G65" s="412">
        <f t="shared" si="4"/>
        <v>0</v>
      </c>
      <c r="H65" s="412">
        <f t="shared" ca="1" si="8"/>
        <v>0</v>
      </c>
      <c r="I65" s="413" t="str">
        <f>IF(X65="","",(INDEX($AA$6:$AA$65,MATCH(C65,X$6:$X$65,0))))</f>
        <v/>
      </c>
      <c r="J65" s="414" t="str">
        <f>IF(X65="","",(INDEX($AB$6:$AB$65,MATCH(C65,$X$6:X$65,0))))</f>
        <v/>
      </c>
      <c r="K65" s="414" t="str">
        <f>IF(X65="","",(INDEX($AC$6:$AC$65,MATCH(C65,$X$6:X$65,0))))</f>
        <v/>
      </c>
      <c r="L65" s="414" t="str">
        <f>IF(X65="","",(INDEX($AD$6:$AD$65,MATCH(C65,$X$6:X$65,0))))</f>
        <v/>
      </c>
      <c r="M65" s="414" t="str">
        <f>IF(X65="","",(INDEX($AE$6:$AE$65,MATCH(C65,$X$6:X$65,0))))</f>
        <v/>
      </c>
      <c r="N65" s="414" t="str">
        <f>IF(X65="","",(INDEX($AF$6:$AF$65,MATCH(C65,$X$6:X$65,0))))</f>
        <v/>
      </c>
      <c r="O65" s="414" t="str">
        <f>IF(X65="","",(INDEX($AG$6:$AG$65,MATCH(C65,$X$6:X$65,0))))</f>
        <v/>
      </c>
      <c r="P65" s="414" t="str">
        <f>IF(X65="","",(INDEX($AH$6:$AH$65,MATCH(C65,$X$6:X$65,0))))</f>
        <v/>
      </c>
      <c r="Q65" s="414" t="str">
        <f>IF(X65="","",(INDEX($AI$6:$AI$65,MATCH(C65,$X$6:X$65,0))))</f>
        <v/>
      </c>
      <c r="R65" s="414" t="str">
        <f>IF(X65="","",(INDEX($AJ$6:$AJ$65,MATCH(C65,$X$6:X$65,0))))</f>
        <v/>
      </c>
      <c r="S65" s="414" t="str">
        <f>IF(X65="","",(INDEX($AK$6:$AK$65,MATCH(C65,$X$6:X$65,0))))</f>
        <v/>
      </c>
      <c r="T65" s="415" t="str">
        <f>IF(X65="","",(INDEX($AL$6:$AL$65,MATCH(C65,$X$6:X$65,0))))</f>
        <v/>
      </c>
      <c r="U65" s="341" t="str">
        <f t="shared" si="9"/>
        <v/>
      </c>
      <c r="V65" s="344">
        <v>60</v>
      </c>
      <c r="W65" s="353">
        <f ca="1">+RANK(Z65,$Z$6:$Z$65)+COUNTIF($Z$6:Z65,Z65)-1</f>
        <v>60</v>
      </c>
      <c r="X65" s="345" t="str">
        <f>IF(ISBLANK('Flight Groups'!C65),"",'Flight Groups'!C65)</f>
        <v/>
      </c>
      <c r="Y65" s="394">
        <f t="shared" si="5"/>
        <v>0</v>
      </c>
      <c r="Z65" s="356">
        <f t="shared" si="6"/>
        <v>0</v>
      </c>
      <c r="AA65" s="361" t="str">
        <f>IF(X65="","",IF('Round 1'!$W$2="YES",(INDEX('Round 1'!$X$5:$X$64,MATCH(X65,'Round 1'!$W$5:$W$64,0))),""))</f>
        <v/>
      </c>
      <c r="AB65" s="363" t="str">
        <f>IF(X65="","",IF('Round 2'!$W$2="YES",(INDEX('Round 2'!$X$5:$X$64,MATCH(X65,'Round 2'!$W$5:$W$64,0))),""))</f>
        <v/>
      </c>
      <c r="AC65" s="364" t="str">
        <f>IF(X65="","",IF('Round 3'!$W$2="YES",(INDEX('Round 3'!$X$5:$X$64,MATCH(X65,'Round 3'!$W$5:$W$64,0))),""))</f>
        <v/>
      </c>
      <c r="AD65" s="363" t="str">
        <f>IF(X65="","",IF('Round 4'!$W$2="YES",(INDEX('Round 4'!$X$5:$X$64,MATCH(X65,'Round 4'!$W$5:$W$64,0))),""))</f>
        <v/>
      </c>
      <c r="AE65" s="364" t="str">
        <f>IF(X65="","",IF('Round 5'!$W$2="YES",(INDEX('Round 5'!$X$5:$X$64,MATCH(X65,'Round 5'!$W$5:$W$64,0))),""))</f>
        <v/>
      </c>
      <c r="AF65" s="363" t="str">
        <f>IF(X65="","",IF('Round 6'!$W$2="YES",(INDEX('Round 6'!$X$5:$X$64,MATCH(X65,'Round 6'!$W$5:$W$64,0))),""))</f>
        <v/>
      </c>
      <c r="AG65" s="364" t="str">
        <f>IF(X65="","",IF('Round 7'!$W$2="YES",(INDEX('Round 7'!$X$5:$X$64,MATCH(X65,'Round 7'!$W$5:$W$64,0))),""))</f>
        <v/>
      </c>
      <c r="AH65" s="363" t="str">
        <f>IF(X65="","",IF('Round 8'!$W$2="YES",(INDEX('Round 8'!$X$5:$X$64,MATCH(X65,'Round 8'!$W$5:$W$64,0))),""))</f>
        <v/>
      </c>
      <c r="AI65" s="364" t="str">
        <f>IF(X65="","",IF('Round 9'!$W$2="YES",(INDEX('Round 9'!$X$5:$X$64,MATCH(X65,'Round 9'!$W$5:$W$64,0))),""))</f>
        <v/>
      </c>
      <c r="AJ65" s="363" t="str">
        <f>IF(X65="","",IF('Round 10'!$W$2="YES",(INDEX('Round 10'!$X$5:$X$64,MATCH(X65,'Round 10'!$W$5:$W$64,0))),""))</f>
        <v/>
      </c>
      <c r="AK65" s="364" t="str">
        <f>IF(X65="","",IF('Round 11'!$W$2="YES",(INDEX('Round 11'!$X$5:$X$64,MATCH(X65,'Round 11'!$W$5:$W$64,0))),""))</f>
        <v/>
      </c>
      <c r="AL65" s="365" t="str">
        <f>IF(X65="","",IF('Round 12'!$W$2="YES",(INDEX('Round 12'!$X$5:$X$64,MATCH(X65,'Round 12'!$W$5:$W$64,0))),""))</f>
        <v/>
      </c>
      <c r="AM65" s="438"/>
    </row>
  </sheetData>
  <sheetProtection sheet="1" objects="1" scenarios="1" selectLockedCells="1"/>
  <mergeCells count="63">
    <mergeCell ref="AA4:AL4"/>
    <mergeCell ref="D10:E10"/>
    <mergeCell ref="I4:T4"/>
    <mergeCell ref="D5:E5"/>
    <mergeCell ref="D6:E6"/>
    <mergeCell ref="D7:E7"/>
    <mergeCell ref="D8:E8"/>
    <mergeCell ref="D9:E9"/>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5:E65"/>
    <mergeCell ref="D59:E59"/>
    <mergeCell ref="D60:E60"/>
    <mergeCell ref="D61:E61"/>
    <mergeCell ref="D62:E62"/>
    <mergeCell ref="D63:E63"/>
    <mergeCell ref="D64:E64"/>
  </mergeCells>
  <pageMargins left="0.25" right="0.25" top="0.5" bottom="0.5" header="0" footer="0"/>
  <pageSetup scale="7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V64"/>
  <sheetViews>
    <sheetView showGridLines="0" workbookViewId="0">
      <selection activeCell="G74" sqref="G74"/>
    </sheetView>
  </sheetViews>
  <sheetFormatPr defaultColWidth="8.85546875" defaultRowHeight="14.25"/>
  <cols>
    <col min="1" max="1" width="2.85546875" style="13" customWidth="1"/>
    <col min="2" max="2" width="7.7109375" style="13" customWidth="1"/>
    <col min="3" max="3" width="20.7109375" style="13" customWidth="1"/>
    <col min="4" max="4" width="10.7109375" style="13" customWidth="1"/>
    <col min="5" max="5" width="5.7109375" style="13" customWidth="1"/>
    <col min="6" max="6" width="7.7109375" style="13" customWidth="1"/>
    <col min="7" max="7" width="20.7109375" style="13" customWidth="1"/>
    <col min="8" max="8" width="10.7109375" style="13" customWidth="1"/>
    <col min="9" max="9" width="5.7109375" style="13" customWidth="1"/>
    <col min="10" max="10" width="7.7109375" style="13" customWidth="1"/>
    <col min="11" max="11" width="20.7109375" style="13" customWidth="1"/>
    <col min="12" max="12" width="10.7109375" style="13" customWidth="1"/>
    <col min="13" max="13" width="5.7109375" style="13" customWidth="1"/>
    <col min="14" max="14" width="7.7109375" style="13" customWidth="1"/>
    <col min="15" max="15" width="20.7109375" style="13" customWidth="1"/>
    <col min="16" max="16" width="10.7109375" style="13" customWidth="1"/>
    <col min="17" max="17" width="5.7109375" style="13" customWidth="1"/>
    <col min="18" max="18" width="7.7109375" style="13" customWidth="1"/>
    <col min="19" max="19" width="20.7109375" style="13" customWidth="1"/>
    <col min="20" max="20" width="10.7109375" style="13" customWidth="1"/>
    <col min="21" max="21" width="5.7109375" style="13" customWidth="1"/>
    <col min="22" max="22" width="7.7109375" style="13" customWidth="1"/>
    <col min="23" max="23" width="20.7109375" style="13" customWidth="1"/>
    <col min="24" max="24" width="10.7109375" style="13" customWidth="1"/>
    <col min="25" max="25" width="5.7109375" style="13" customWidth="1"/>
    <col min="26" max="26" width="7.7109375" style="13" customWidth="1"/>
    <col min="27" max="27" width="20.7109375" style="13" customWidth="1"/>
    <col min="28" max="28" width="10.7109375" style="13" customWidth="1"/>
    <col min="29" max="29" width="5.7109375" style="13" customWidth="1"/>
    <col min="30" max="30" width="7.7109375" style="13" customWidth="1"/>
    <col min="31" max="31" width="20.7109375" style="13" customWidth="1"/>
    <col min="32" max="32" width="10.7109375" style="13" customWidth="1"/>
    <col min="33" max="33" width="5.7109375" style="13" customWidth="1"/>
    <col min="34" max="34" width="7.7109375" style="13" customWidth="1"/>
    <col min="35" max="35" width="20.7109375" style="13" customWidth="1"/>
    <col min="36" max="36" width="10.7109375" style="13" customWidth="1"/>
    <col min="37" max="37" width="5.7109375" style="13" customWidth="1"/>
    <col min="38" max="38" width="7.7109375" style="13" customWidth="1"/>
    <col min="39" max="39" width="20.7109375" style="13" customWidth="1"/>
    <col min="40" max="40" width="10.7109375" style="13" customWidth="1"/>
    <col min="41" max="41" width="5.7109375" style="13" customWidth="1"/>
    <col min="42" max="42" width="7.7109375" style="13" customWidth="1"/>
    <col min="43" max="43" width="20.7109375" style="13" customWidth="1"/>
    <col min="44" max="44" width="10.7109375" style="13" customWidth="1"/>
    <col min="45" max="45" width="5.7109375" style="13" customWidth="1"/>
    <col min="46" max="46" width="7.7109375" style="13" customWidth="1"/>
    <col min="47" max="47" width="20.7109375" style="13" customWidth="1"/>
    <col min="48" max="48" width="10.7109375" style="13" customWidth="1"/>
    <col min="49" max="49" width="5.7109375" style="13" customWidth="1"/>
    <col min="50" max="16384" width="8.85546875" style="13"/>
  </cols>
  <sheetData>
    <row r="2" spans="2:48" s="23" customFormat="1" ht="19.5" customHeight="1" thickBot="1">
      <c r="B2" s="620" t="s">
        <v>34</v>
      </c>
      <c r="C2" s="620"/>
      <c r="D2" s="620"/>
      <c r="E2" s="40"/>
      <c r="F2" s="620" t="s">
        <v>44</v>
      </c>
      <c r="G2" s="620"/>
      <c r="H2" s="620"/>
      <c r="I2" s="40"/>
      <c r="J2" s="620" t="s">
        <v>45</v>
      </c>
      <c r="K2" s="620"/>
      <c r="L2" s="620"/>
      <c r="N2" s="620" t="s">
        <v>46</v>
      </c>
      <c r="O2" s="620"/>
      <c r="P2" s="620"/>
      <c r="Q2" s="40"/>
      <c r="R2" s="621" t="s">
        <v>47</v>
      </c>
      <c r="S2" s="621"/>
      <c r="T2" s="621"/>
      <c r="U2" s="40"/>
      <c r="V2" s="621" t="s">
        <v>48</v>
      </c>
      <c r="W2" s="621"/>
      <c r="X2" s="621"/>
      <c r="Z2" s="620" t="s">
        <v>49</v>
      </c>
      <c r="AA2" s="620"/>
      <c r="AB2" s="620"/>
      <c r="AC2" s="40"/>
      <c r="AD2" s="620" t="s">
        <v>50</v>
      </c>
      <c r="AE2" s="620"/>
      <c r="AF2" s="620"/>
      <c r="AG2" s="40"/>
      <c r="AH2" s="620" t="s">
        <v>67</v>
      </c>
      <c r="AI2" s="620"/>
      <c r="AJ2" s="620"/>
      <c r="AK2" s="40"/>
      <c r="AL2" s="620" t="s">
        <v>68</v>
      </c>
      <c r="AM2" s="620"/>
      <c r="AN2" s="620"/>
      <c r="AP2" s="620" t="s">
        <v>69</v>
      </c>
      <c r="AQ2" s="620"/>
      <c r="AR2" s="620"/>
      <c r="AS2" s="40"/>
      <c r="AT2" s="620" t="s">
        <v>70</v>
      </c>
      <c r="AU2" s="620"/>
      <c r="AV2" s="620"/>
    </row>
    <row r="3" spans="2:48" s="168" customFormat="1" ht="15.95" customHeight="1" thickBot="1">
      <c r="B3" s="170" t="s">
        <v>51</v>
      </c>
      <c r="C3" s="171" t="s">
        <v>52</v>
      </c>
      <c r="D3" s="172" t="s">
        <v>37</v>
      </c>
      <c r="E3" s="169"/>
      <c r="F3" s="170" t="s">
        <v>51</v>
      </c>
      <c r="G3" s="171" t="s">
        <v>52</v>
      </c>
      <c r="H3" s="172" t="s">
        <v>37</v>
      </c>
      <c r="I3" s="169"/>
      <c r="J3" s="170" t="s">
        <v>51</v>
      </c>
      <c r="K3" s="171" t="s">
        <v>52</v>
      </c>
      <c r="L3" s="172" t="s">
        <v>37</v>
      </c>
      <c r="N3" s="170" t="s">
        <v>51</v>
      </c>
      <c r="O3" s="171" t="s">
        <v>52</v>
      </c>
      <c r="P3" s="172" t="s">
        <v>37</v>
      </c>
      <c r="Q3" s="169"/>
      <c r="R3" s="180" t="s">
        <v>51</v>
      </c>
      <c r="S3" s="181" t="s">
        <v>52</v>
      </c>
      <c r="T3" s="182" t="s">
        <v>37</v>
      </c>
      <c r="U3" s="169"/>
      <c r="V3" s="180" t="s">
        <v>51</v>
      </c>
      <c r="W3" s="181" t="s">
        <v>52</v>
      </c>
      <c r="X3" s="182" t="s">
        <v>37</v>
      </c>
      <c r="Z3" s="170" t="s">
        <v>51</v>
      </c>
      <c r="AA3" s="171" t="s">
        <v>52</v>
      </c>
      <c r="AB3" s="172" t="s">
        <v>37</v>
      </c>
      <c r="AC3" s="169"/>
      <c r="AD3" s="170" t="s">
        <v>51</v>
      </c>
      <c r="AE3" s="171" t="s">
        <v>52</v>
      </c>
      <c r="AF3" s="172" t="s">
        <v>37</v>
      </c>
      <c r="AG3" s="169"/>
      <c r="AH3" s="170" t="s">
        <v>51</v>
      </c>
      <c r="AI3" s="171" t="s">
        <v>52</v>
      </c>
      <c r="AJ3" s="172" t="s">
        <v>37</v>
      </c>
      <c r="AK3" s="169"/>
      <c r="AL3" s="170" t="s">
        <v>51</v>
      </c>
      <c r="AM3" s="171" t="s">
        <v>52</v>
      </c>
      <c r="AN3" s="172" t="s">
        <v>37</v>
      </c>
      <c r="AP3" s="170" t="s">
        <v>51</v>
      </c>
      <c r="AQ3" s="171" t="s">
        <v>52</v>
      </c>
      <c r="AR3" s="172" t="s">
        <v>37</v>
      </c>
      <c r="AS3" s="169"/>
      <c r="AT3" s="170" t="s">
        <v>51</v>
      </c>
      <c r="AU3" s="171" t="s">
        <v>52</v>
      </c>
      <c r="AV3" s="172" t="s">
        <v>37</v>
      </c>
    </row>
    <row r="4" spans="2:48" s="168" customFormat="1" ht="12.6" customHeight="1">
      <c r="B4" s="174">
        <v>1</v>
      </c>
      <c r="C4" s="175" t="str">
        <f ca="1">'Round 1'!W5</f>
        <v>Jon Garber</v>
      </c>
      <c r="D4" s="421">
        <f ca="1">IF(C4="","",'Round 1'!X5)</f>
        <v>1000</v>
      </c>
      <c r="F4" s="174">
        <v>1</v>
      </c>
      <c r="G4" s="175" t="str">
        <f ca="1">'Round 2'!W5</f>
        <v>Curtis Suter</v>
      </c>
      <c r="H4" s="417">
        <f ca="1">IF(G4="","",'Round 2'!X5)</f>
        <v>1000</v>
      </c>
      <c r="J4" s="174">
        <v>1</v>
      </c>
      <c r="K4" s="312" t="str">
        <f ca="1">'Round 3'!W5</f>
        <v>Greg Douglas</v>
      </c>
      <c r="L4" s="417">
        <f ca="1">IF(K4="","",('Round 3'!X5))</f>
        <v>1000</v>
      </c>
      <c r="N4" s="174">
        <v>1</v>
      </c>
      <c r="O4" s="175" t="str">
        <f ca="1">'Round 4'!W5</f>
        <v>Greg Douglas</v>
      </c>
      <c r="P4" s="417">
        <f ca="1">IF(O4="","",('Round 4'!X5))</f>
        <v>1000</v>
      </c>
      <c r="R4" s="179">
        <v>1</v>
      </c>
      <c r="S4" s="175" t="str">
        <f ca="1">'Round 5'!W5</f>
        <v>Curtis Suter</v>
      </c>
      <c r="T4" s="417">
        <f ca="1">IF(S4="","",('Round 5'!X5))</f>
        <v>1000</v>
      </c>
      <c r="V4" s="179">
        <v>1</v>
      </c>
      <c r="W4" s="175" t="str">
        <f ca="1">'Round 6'!W5</f>
        <v>Curtis Suter</v>
      </c>
      <c r="X4" s="417" t="str">
        <f ca="1">IF(W4="","",('Round 6'!X5))</f>
        <v/>
      </c>
      <c r="Z4" s="174">
        <v>1</v>
      </c>
      <c r="AA4" s="175" t="str">
        <f ca="1">'Round 7'!W5</f>
        <v>Hal Aasen</v>
      </c>
      <c r="AB4" s="417" t="str">
        <f ca="1">IF(AA4="","",('Round 7'!X5))</f>
        <v/>
      </c>
      <c r="AD4" s="174">
        <v>1</v>
      </c>
      <c r="AE4" s="175" t="str">
        <f ca="1">'Round 8'!W5</f>
        <v>Chip Baber</v>
      </c>
      <c r="AF4" s="417" t="str">
        <f ca="1">IF(AE4="","",('Round 8'!X5))</f>
        <v/>
      </c>
      <c r="AH4" s="174">
        <v>1</v>
      </c>
      <c r="AI4" s="175" t="str">
        <f ca="1">'Round 9'!W5</f>
        <v>Hal Aasen</v>
      </c>
      <c r="AJ4" s="417" t="str">
        <f ca="1">IF(AI4="","",('Round 9'!X5))</f>
        <v/>
      </c>
      <c r="AL4" s="174">
        <v>1</v>
      </c>
      <c r="AM4" s="175" t="str">
        <f ca="1">'Round 10'!W5</f>
        <v>Hal Aasen</v>
      </c>
      <c r="AN4" s="417" t="str">
        <f ca="1">IF(AM4="","",('Round 10'!X5))</f>
        <v/>
      </c>
      <c r="AP4" s="174">
        <v>1</v>
      </c>
      <c r="AQ4" s="175" t="str">
        <f ca="1">'Round 11'!W5</f>
        <v>Chip Baber</v>
      </c>
      <c r="AR4" s="417" t="str">
        <f ca="1">IF(AQ4="","",('Round 11'!X5))</f>
        <v/>
      </c>
      <c r="AT4" s="174">
        <v>1</v>
      </c>
      <c r="AU4" s="175" t="str">
        <f ca="1">'Round 12'!W5</f>
        <v>Curtis Suter</v>
      </c>
      <c r="AV4" s="417" t="str">
        <f ca="1">IF(AU4="","",('Round 12'!X5))</f>
        <v/>
      </c>
    </row>
    <row r="5" spans="2:48" s="168" customFormat="1" ht="12.6" customHeight="1">
      <c r="B5" s="176">
        <v>2</v>
      </c>
      <c r="C5" s="173" t="str">
        <f ca="1">'Round 1'!W6</f>
        <v>Curtis Suter</v>
      </c>
      <c r="D5" s="422">
        <f ca="1">IF(C5="","",'Round 1'!X6)</f>
        <v>1000</v>
      </c>
      <c r="F5" s="176">
        <v>2</v>
      </c>
      <c r="G5" s="173" t="str">
        <f ca="1">'Round 2'!W6</f>
        <v>Carl Thuesen</v>
      </c>
      <c r="H5" s="418">
        <f ca="1">IF(G5="","",'Round 2'!X6)</f>
        <v>1000</v>
      </c>
      <c r="J5" s="176">
        <v>2</v>
      </c>
      <c r="K5" s="313" t="str">
        <f ca="1">'Round 3'!W6</f>
        <v>Curtis Suter</v>
      </c>
      <c r="L5" s="418">
        <f ca="1">IF(K5="","",('Round 3'!X6))</f>
        <v>1000</v>
      </c>
      <c r="N5" s="176">
        <v>2</v>
      </c>
      <c r="O5" s="173" t="str">
        <f ca="1">'Round 4'!W6</f>
        <v>Carl Thuesen</v>
      </c>
      <c r="P5" s="418">
        <f ca="1">IF(O5="","",('Round 4'!X6))</f>
        <v>1000</v>
      </c>
      <c r="R5" s="176">
        <v>2</v>
      </c>
      <c r="S5" s="173" t="str">
        <f ca="1">'Round 5'!W6</f>
        <v>Jon Garber</v>
      </c>
      <c r="T5" s="418">
        <f ca="1">IF(S5="","",('Round 5'!X6))</f>
        <v>1000</v>
      </c>
      <c r="V5" s="176">
        <v>2</v>
      </c>
      <c r="W5" s="173" t="str">
        <f ca="1">'Round 6'!W6</f>
        <v>Greg Douglas</v>
      </c>
      <c r="X5" s="418" t="str">
        <f ca="1">IF(W5="","",('Round 6'!X6))</f>
        <v/>
      </c>
      <c r="Z5" s="176">
        <v>2</v>
      </c>
      <c r="AA5" s="173" t="str">
        <f ca="1">'Round 7'!W6</f>
        <v>Carl Thuesen</v>
      </c>
      <c r="AB5" s="418" t="str">
        <f ca="1">IF(AA5="","",('Round 7'!X6))</f>
        <v/>
      </c>
      <c r="AD5" s="176">
        <v>2</v>
      </c>
      <c r="AE5" s="173" t="str">
        <f ca="1">'Round 8'!W6</f>
        <v>Curtis Suter</v>
      </c>
      <c r="AF5" s="418" t="str">
        <f ca="1">IF(AE5="","",('Round 8'!X6))</f>
        <v/>
      </c>
      <c r="AH5" s="176">
        <v>2</v>
      </c>
      <c r="AI5" s="173" t="str">
        <f ca="1">'Round 9'!W6</f>
        <v>Carl Thuesen</v>
      </c>
      <c r="AJ5" s="418" t="str">
        <f ca="1">IF(AI5="","",('Round 9'!X6))</f>
        <v/>
      </c>
      <c r="AL5" s="176">
        <v>2</v>
      </c>
      <c r="AM5" s="173" t="str">
        <f ca="1">'Round 10'!W6</f>
        <v>Curtis Suter</v>
      </c>
      <c r="AN5" s="418" t="str">
        <f ca="1">IF(AM5="","",('Round 10'!X6))</f>
        <v/>
      </c>
      <c r="AP5" s="176">
        <v>2</v>
      </c>
      <c r="AQ5" s="173" t="str">
        <f ca="1">'Round 11'!W6</f>
        <v>Carl Thuesen</v>
      </c>
      <c r="AR5" s="418" t="str">
        <f ca="1">IF(AQ5="","",('Round 11'!X6))</f>
        <v/>
      </c>
      <c r="AT5" s="176">
        <v>2</v>
      </c>
      <c r="AU5" s="173" t="str">
        <f ca="1">'Round 12'!W6</f>
        <v>Greg Douglas</v>
      </c>
      <c r="AV5" s="418" t="str">
        <f ca="1">IF(AU5="","",('Round 12'!X6))</f>
        <v/>
      </c>
    </row>
    <row r="6" spans="2:48" s="168" customFormat="1" ht="12.6" customHeight="1">
      <c r="B6" s="176">
        <v>3</v>
      </c>
      <c r="C6" s="173" t="str">
        <f ca="1">'Round 1'!W7</f>
        <v>Carl Thuesen</v>
      </c>
      <c r="D6" s="422">
        <f ca="1">IF(C6="","",'Round 1'!X7)</f>
        <v>950.39164490861617</v>
      </c>
      <c r="F6" s="176">
        <v>3</v>
      </c>
      <c r="G6" s="173" t="str">
        <f ca="1">'Round 2'!W7</f>
        <v>Jon Garber</v>
      </c>
      <c r="H6" s="418">
        <f ca="1">IF(G6="","",'Round 2'!X7)</f>
        <v>1000</v>
      </c>
      <c r="J6" s="176">
        <v>3</v>
      </c>
      <c r="K6" s="313" t="str">
        <f ca="1">'Round 3'!W7</f>
        <v>Jon Garber</v>
      </c>
      <c r="L6" s="418">
        <f ca="1">IF(K6="","",('Round 3'!X7))</f>
        <v>968.58638743455492</v>
      </c>
      <c r="N6" s="176">
        <v>3</v>
      </c>
      <c r="O6" s="173" t="str">
        <f ca="1">'Round 4'!W7</f>
        <v>Jon Garber</v>
      </c>
      <c r="P6" s="418">
        <f ca="1">IF(O6="","",('Round 4'!X7))</f>
        <v>985.48094373865706</v>
      </c>
      <c r="R6" s="176">
        <v>3</v>
      </c>
      <c r="S6" s="173" t="str">
        <f ca="1">'Round 5'!W7</f>
        <v>Greg Douglas</v>
      </c>
      <c r="T6" s="418">
        <f ca="1">IF(S6="","",('Round 5'!X7))</f>
        <v>584.2583249243188</v>
      </c>
      <c r="V6" s="176">
        <v>3</v>
      </c>
      <c r="W6" s="173" t="str">
        <f ca="1">'Round 6'!W7</f>
        <v>Jon Garber</v>
      </c>
      <c r="X6" s="418" t="str">
        <f ca="1">IF(W6="","",('Round 6'!X7))</f>
        <v/>
      </c>
      <c r="Z6" s="176">
        <v>3</v>
      </c>
      <c r="AA6" s="173" t="str">
        <f ca="1">'Round 7'!W7</f>
        <v>Greg Douglas</v>
      </c>
      <c r="AB6" s="418" t="str">
        <f ca="1">IF(AA6="","",('Round 7'!X7))</f>
        <v/>
      </c>
      <c r="AD6" s="176">
        <v>3</v>
      </c>
      <c r="AE6" s="173" t="str">
        <f ca="1">'Round 8'!W7</f>
        <v>Carl Thuesen</v>
      </c>
      <c r="AF6" s="418" t="str">
        <f ca="1">IF(AE6="","",('Round 8'!X7))</f>
        <v/>
      </c>
      <c r="AH6" s="176">
        <v>3</v>
      </c>
      <c r="AI6" s="173" t="str">
        <f ca="1">'Round 9'!W7</f>
        <v>Jon Garber</v>
      </c>
      <c r="AJ6" s="418" t="str">
        <f ca="1">IF(AI6="","",('Round 9'!X7))</f>
        <v/>
      </c>
      <c r="AL6" s="176">
        <v>3</v>
      </c>
      <c r="AM6" s="173" t="str">
        <f ca="1">'Round 10'!W7</f>
        <v>Carl Thuesen</v>
      </c>
      <c r="AN6" s="418" t="str">
        <f ca="1">IF(AM6="","",('Round 10'!X7))</f>
        <v/>
      </c>
      <c r="AP6" s="176">
        <v>3</v>
      </c>
      <c r="AQ6" s="173" t="str">
        <f ca="1">'Round 11'!W7</f>
        <v>Greg Douglas</v>
      </c>
      <c r="AR6" s="418" t="str">
        <f ca="1">IF(AQ6="","",('Round 11'!X7))</f>
        <v/>
      </c>
      <c r="AT6" s="176">
        <v>3</v>
      </c>
      <c r="AU6" s="173" t="str">
        <f ca="1">'Round 12'!W7</f>
        <v>Jon Garber</v>
      </c>
      <c r="AV6" s="418" t="str">
        <f ca="1">IF(AU6="","",('Round 12'!X7))</f>
        <v/>
      </c>
    </row>
    <row r="7" spans="2:48" s="168" customFormat="1" ht="12.6" customHeight="1">
      <c r="B7" s="176">
        <v>4</v>
      </c>
      <c r="C7" s="173" t="str">
        <f ca="1">'Round 1'!W8</f>
        <v>Hal Aasen</v>
      </c>
      <c r="D7" s="422">
        <f ca="1">IF(C7="","",'Round 1'!X8)</f>
        <v>943.42906875543952</v>
      </c>
      <c r="F7" s="176">
        <v>4</v>
      </c>
      <c r="G7" s="173" t="str">
        <f ca="1">'Round 2'!W8</f>
        <v>Hal Aasen</v>
      </c>
      <c r="H7" s="418">
        <f ca="1">IF(G7="","",'Round 2'!X8)</f>
        <v>693.14079422382667</v>
      </c>
      <c r="J7" s="176">
        <v>4</v>
      </c>
      <c r="K7" s="313" t="str">
        <f ca="1">'Round 3'!W8</f>
        <v>Carl Thuesen</v>
      </c>
      <c r="L7" s="418">
        <f ca="1">IF(K7="","",('Round 3'!X8))</f>
        <v>887.5</v>
      </c>
      <c r="N7" s="176">
        <v>4</v>
      </c>
      <c r="O7" s="173" t="str">
        <f ca="1">'Round 4'!W8</f>
        <v>Curtis Suter</v>
      </c>
      <c r="P7" s="418">
        <f ca="1">IF(O7="","",('Round 4'!X8))</f>
        <v>903.19634703196346</v>
      </c>
      <c r="R7" s="176">
        <v>4</v>
      </c>
      <c r="S7" s="173" t="str">
        <f ca="1">'Round 5'!W8</f>
        <v>Hal Aasen</v>
      </c>
      <c r="T7" s="418">
        <f ca="1">IF(S7="","",('Round 5'!X8))</f>
        <v>479.75352112676057</v>
      </c>
      <c r="V7" s="176">
        <v>4</v>
      </c>
      <c r="W7" s="173" t="str">
        <f ca="1">'Round 6'!W8</f>
        <v>Chip Baber</v>
      </c>
      <c r="X7" s="418" t="str">
        <f ca="1">IF(W7="","",('Round 6'!X8))</f>
        <v/>
      </c>
      <c r="Z7" s="176">
        <v>4</v>
      </c>
      <c r="AA7" s="173" t="str">
        <f ca="1">'Round 7'!W8</f>
        <v>Chip Baber</v>
      </c>
      <c r="AB7" s="418" t="str">
        <f ca="1">IF(AA7="","",('Round 7'!X8))</f>
        <v/>
      </c>
      <c r="AD7" s="176">
        <v>4</v>
      </c>
      <c r="AE7" s="173" t="str">
        <f ca="1">'Round 8'!W8</f>
        <v>Hal Aasen</v>
      </c>
      <c r="AF7" s="418" t="str">
        <f ca="1">IF(AE7="","",('Round 8'!X8))</f>
        <v/>
      </c>
      <c r="AH7" s="176">
        <v>4</v>
      </c>
      <c r="AI7" s="173" t="str">
        <f ca="1">'Round 9'!W8</f>
        <v>Chip Baber</v>
      </c>
      <c r="AJ7" s="418" t="str">
        <f ca="1">IF(AI7="","",('Round 9'!X8))</f>
        <v/>
      </c>
      <c r="AL7" s="176">
        <v>4</v>
      </c>
      <c r="AM7" s="173" t="str">
        <f ca="1">'Round 10'!W8</f>
        <v>Chip Baber</v>
      </c>
      <c r="AN7" s="418" t="str">
        <f ca="1">IF(AM7="","",('Round 10'!X8))</f>
        <v/>
      </c>
      <c r="AP7" s="176">
        <v>4</v>
      </c>
      <c r="AQ7" s="173" t="str">
        <f ca="1">'Round 11'!W8</f>
        <v>Hal Aasen</v>
      </c>
      <c r="AR7" s="418" t="str">
        <f ca="1">IF(AQ7="","",('Round 11'!X8))</f>
        <v/>
      </c>
      <c r="AT7" s="176">
        <v>4</v>
      </c>
      <c r="AU7" s="173" t="str">
        <f ca="1">'Round 12'!W8</f>
        <v>Chip Baber</v>
      </c>
      <c r="AV7" s="418" t="str">
        <f ca="1">IF(AU7="","",('Round 12'!X8))</f>
        <v/>
      </c>
    </row>
    <row r="8" spans="2:48" s="168" customFormat="1" ht="12.6" customHeight="1">
      <c r="B8" s="176">
        <v>5</v>
      </c>
      <c r="C8" s="173" t="str">
        <f ca="1">'Round 1'!W9</f>
        <v>Greg Douglas</v>
      </c>
      <c r="D8" s="422">
        <f ca="1">IF(C8="","",'Round 1'!X9)</f>
        <v>596.61016949152543</v>
      </c>
      <c r="F8" s="176">
        <v>5</v>
      </c>
      <c r="G8" s="173" t="str">
        <f ca="1">'Round 2'!W9</f>
        <v>Greg Douglas</v>
      </c>
      <c r="H8" s="418">
        <f ca="1">IF(G8="","",'Round 2'!X9)</f>
        <v>634.9726775956284</v>
      </c>
      <c r="J8" s="176">
        <v>5</v>
      </c>
      <c r="K8" s="313" t="str">
        <f ca="1">'Round 3'!W9</f>
        <v>Hal Aasen</v>
      </c>
      <c r="L8" s="418">
        <f ca="1">IF(K8="","",('Round 3'!X9))</f>
        <v>739.96509598603848</v>
      </c>
      <c r="N8" s="176">
        <v>5</v>
      </c>
      <c r="O8" s="173" t="str">
        <f ca="1">'Round 4'!W9</f>
        <v>Hal Aasen</v>
      </c>
      <c r="P8" s="418">
        <f ca="1">IF(O8="","",('Round 4'!X9))</f>
        <v>0</v>
      </c>
      <c r="R8" s="176">
        <v>5</v>
      </c>
      <c r="S8" s="173" t="str">
        <f ca="1">'Round 5'!W9</f>
        <v>Chip Baber</v>
      </c>
      <c r="T8" s="418">
        <f ca="1">IF(S8="","",('Round 5'!X9))</f>
        <v>0</v>
      </c>
      <c r="V8" s="176">
        <v>5</v>
      </c>
      <c r="W8" s="173" t="str">
        <f ca="1">'Round 6'!W9</f>
        <v>Hal Aasen</v>
      </c>
      <c r="X8" s="418" t="str">
        <f ca="1">IF(W8="","",('Round 6'!X9))</f>
        <v/>
      </c>
      <c r="Z8" s="176">
        <v>5</v>
      </c>
      <c r="AA8" s="173" t="str">
        <f ca="1">'Round 7'!W9</f>
        <v>Curtis Suter</v>
      </c>
      <c r="AB8" s="418" t="str">
        <f ca="1">IF(AA8="","",('Round 7'!X9))</f>
        <v/>
      </c>
      <c r="AD8" s="176">
        <v>5</v>
      </c>
      <c r="AE8" s="173" t="str">
        <f ca="1">'Round 8'!W9</f>
        <v>Greg Douglas</v>
      </c>
      <c r="AF8" s="418" t="str">
        <f ca="1">IF(AE8="","",('Round 8'!X9))</f>
        <v/>
      </c>
      <c r="AH8" s="176">
        <v>5</v>
      </c>
      <c r="AI8" s="173" t="str">
        <f ca="1">'Round 9'!W9</f>
        <v>Curtis Suter</v>
      </c>
      <c r="AJ8" s="418" t="str">
        <f ca="1">IF(AI8="","",('Round 9'!X9))</f>
        <v/>
      </c>
      <c r="AL8" s="176">
        <v>5</v>
      </c>
      <c r="AM8" s="173" t="str">
        <f ca="1">'Round 10'!W9</f>
        <v>Greg Douglas</v>
      </c>
      <c r="AN8" s="418" t="str">
        <f ca="1">IF(AM8="","",('Round 10'!X9))</f>
        <v/>
      </c>
      <c r="AP8" s="176">
        <v>5</v>
      </c>
      <c r="AQ8" s="173" t="str">
        <f ca="1">'Round 11'!W9</f>
        <v>Curtis Suter</v>
      </c>
      <c r="AR8" s="418" t="str">
        <f ca="1">IF(AQ8="","",('Round 11'!X9))</f>
        <v/>
      </c>
      <c r="AT8" s="176">
        <v>5</v>
      </c>
      <c r="AU8" s="173" t="str">
        <f ca="1">'Round 12'!W9</f>
        <v>Hal Aasen</v>
      </c>
      <c r="AV8" s="418" t="str">
        <f ca="1">IF(AU8="","",('Round 12'!X9))</f>
        <v/>
      </c>
    </row>
    <row r="9" spans="2:48" s="168" customFormat="1" ht="12.6" customHeight="1">
      <c r="B9" s="176">
        <v>6</v>
      </c>
      <c r="C9" s="173" t="str">
        <f ca="1">'Round 1'!W10</f>
        <v>Chip Baber</v>
      </c>
      <c r="D9" s="422">
        <f ca="1">IF(C9="","",'Round 1'!X10)</f>
        <v>0</v>
      </c>
      <c r="F9" s="176">
        <v>6</v>
      </c>
      <c r="G9" s="173" t="str">
        <f ca="1">'Round 2'!W10</f>
        <v>Chip Baber</v>
      </c>
      <c r="H9" s="418">
        <f ca="1">IF(G9="","",'Round 2'!X10)</f>
        <v>437.15846994535519</v>
      </c>
      <c r="J9" s="176">
        <v>6</v>
      </c>
      <c r="K9" s="313" t="str">
        <f ca="1">'Round 3'!W10</f>
        <v>Chip Baber</v>
      </c>
      <c r="L9" s="418">
        <f ca="1">IF(K9="","",('Round 3'!X10))</f>
        <v>0</v>
      </c>
      <c r="N9" s="176">
        <v>6</v>
      </c>
      <c r="O9" s="173" t="str">
        <f ca="1">'Round 4'!W10</f>
        <v>Chip Baber</v>
      </c>
      <c r="P9" s="418">
        <f ca="1">IF(O9="","",('Round 4'!X10))</f>
        <v>0</v>
      </c>
      <c r="R9" s="176">
        <v>6</v>
      </c>
      <c r="S9" s="173" t="str">
        <f ca="1">'Round 5'!W10</f>
        <v>Carl Thuesen</v>
      </c>
      <c r="T9" s="418">
        <f ca="1">IF(S9="","",('Round 5'!X10))</f>
        <v>0</v>
      </c>
      <c r="V9" s="176">
        <v>6</v>
      </c>
      <c r="W9" s="173" t="str">
        <f ca="1">'Round 6'!W10</f>
        <v>Carl Thuesen</v>
      </c>
      <c r="X9" s="418" t="str">
        <f ca="1">IF(W9="","",('Round 6'!X10))</f>
        <v/>
      </c>
      <c r="Z9" s="176">
        <v>6</v>
      </c>
      <c r="AA9" s="173" t="str">
        <f ca="1">'Round 7'!W10</f>
        <v>Jon Garber</v>
      </c>
      <c r="AB9" s="418" t="str">
        <f ca="1">IF(AA9="","",('Round 7'!X10))</f>
        <v/>
      </c>
      <c r="AD9" s="176">
        <v>6</v>
      </c>
      <c r="AE9" s="173" t="str">
        <f ca="1">'Round 8'!W10</f>
        <v>Jon Garber</v>
      </c>
      <c r="AF9" s="418" t="str">
        <f ca="1">IF(AE9="","",('Round 8'!X10))</f>
        <v/>
      </c>
      <c r="AH9" s="176">
        <v>6</v>
      </c>
      <c r="AI9" s="173" t="str">
        <f ca="1">'Round 9'!W10</f>
        <v>Greg Douglas</v>
      </c>
      <c r="AJ9" s="418" t="str">
        <f ca="1">IF(AI9="","",('Round 9'!X10))</f>
        <v/>
      </c>
      <c r="AL9" s="176">
        <v>6</v>
      </c>
      <c r="AM9" s="173" t="str">
        <f ca="1">'Round 10'!W10</f>
        <v>Jon Garber</v>
      </c>
      <c r="AN9" s="418" t="str">
        <f ca="1">IF(AM9="","",('Round 10'!X10))</f>
        <v/>
      </c>
      <c r="AP9" s="176">
        <v>6</v>
      </c>
      <c r="AQ9" s="173" t="str">
        <f ca="1">'Round 11'!W10</f>
        <v>Jon Garber</v>
      </c>
      <c r="AR9" s="418" t="str">
        <f ca="1">IF(AQ9="","",('Round 11'!X10))</f>
        <v/>
      </c>
      <c r="AT9" s="176">
        <v>6</v>
      </c>
      <c r="AU9" s="173" t="str">
        <f ca="1">'Round 12'!W10</f>
        <v>Carl Thuesen</v>
      </c>
      <c r="AV9" s="418" t="str">
        <f ca="1">IF(AU9="","",('Round 12'!X10))</f>
        <v/>
      </c>
    </row>
    <row r="10" spans="2:48" s="168" customFormat="1" ht="12.6" customHeight="1">
      <c r="B10" s="176">
        <v>7</v>
      </c>
      <c r="C10" s="173" t="str">
        <f ca="1">'Round 1'!W11</f>
        <v/>
      </c>
      <c r="D10" s="422" t="str">
        <f ca="1">IF(C10="","",'Round 1'!X11)</f>
        <v/>
      </c>
      <c r="F10" s="176">
        <v>7</v>
      </c>
      <c r="G10" s="173" t="str">
        <f ca="1">'Round 2'!W11</f>
        <v/>
      </c>
      <c r="H10" s="418" t="str">
        <f ca="1">IF(G10="","",'Round 2'!X11)</f>
        <v/>
      </c>
      <c r="J10" s="176">
        <v>7</v>
      </c>
      <c r="K10" s="313" t="str">
        <f ca="1">'Round 3'!W11</f>
        <v/>
      </c>
      <c r="L10" s="418" t="str">
        <f ca="1">IF(K10="","",('Round 3'!X11))</f>
        <v/>
      </c>
      <c r="N10" s="176">
        <v>7</v>
      </c>
      <c r="O10" s="173" t="str">
        <f ca="1">'Round 4'!W11</f>
        <v/>
      </c>
      <c r="P10" s="418" t="str">
        <f ca="1">IF(O10="","",('Round 4'!X11))</f>
        <v/>
      </c>
      <c r="R10" s="176">
        <v>7</v>
      </c>
      <c r="S10" s="173" t="str">
        <f ca="1">'Round 5'!W11</f>
        <v/>
      </c>
      <c r="T10" s="418" t="str">
        <f ca="1">IF(S10="","",('Round 5'!X11))</f>
        <v/>
      </c>
      <c r="V10" s="176">
        <v>7</v>
      </c>
      <c r="W10" s="173" t="str">
        <f ca="1">'Round 6'!W11</f>
        <v/>
      </c>
      <c r="X10" s="418" t="str">
        <f ca="1">IF(W10="","",('Round 6'!X11))</f>
        <v/>
      </c>
      <c r="Z10" s="176">
        <v>7</v>
      </c>
      <c r="AA10" s="173" t="str">
        <f ca="1">'Round 7'!W11</f>
        <v/>
      </c>
      <c r="AB10" s="418" t="str">
        <f ca="1">IF(AA10="","",('Round 7'!X11))</f>
        <v/>
      </c>
      <c r="AD10" s="176">
        <v>7</v>
      </c>
      <c r="AE10" s="173" t="str">
        <f ca="1">'Round 8'!W11</f>
        <v/>
      </c>
      <c r="AF10" s="418" t="str">
        <f ca="1">IF(AE10="","",('Round 8'!X11))</f>
        <v/>
      </c>
      <c r="AH10" s="176">
        <v>7</v>
      </c>
      <c r="AI10" s="173" t="str">
        <f ca="1">'Round 9'!W11</f>
        <v/>
      </c>
      <c r="AJ10" s="418" t="str">
        <f ca="1">IF(AI10="","",('Round 9'!X11))</f>
        <v/>
      </c>
      <c r="AL10" s="176">
        <v>7</v>
      </c>
      <c r="AM10" s="173" t="str">
        <f ca="1">'Round 10'!W11</f>
        <v/>
      </c>
      <c r="AN10" s="418" t="str">
        <f ca="1">IF(AM10="","",('Round 10'!X11))</f>
        <v/>
      </c>
      <c r="AP10" s="176">
        <v>7</v>
      </c>
      <c r="AQ10" s="173" t="str">
        <f ca="1">'Round 11'!W11</f>
        <v/>
      </c>
      <c r="AR10" s="418" t="str">
        <f ca="1">IF(AQ10="","",('Round 11'!X11))</f>
        <v/>
      </c>
      <c r="AT10" s="176">
        <v>7</v>
      </c>
      <c r="AU10" s="173" t="str">
        <f ca="1">'Round 12'!W11</f>
        <v/>
      </c>
      <c r="AV10" s="418" t="str">
        <f ca="1">IF(AU10="","",('Round 12'!X11))</f>
        <v/>
      </c>
    </row>
    <row r="11" spans="2:48" s="168" customFormat="1" ht="12.6" customHeight="1">
      <c r="B11" s="176">
        <v>8</v>
      </c>
      <c r="C11" s="173" t="str">
        <f ca="1">'Round 1'!W12</f>
        <v/>
      </c>
      <c r="D11" s="422" t="str">
        <f ca="1">IF(C11="","",'Round 1'!X12)</f>
        <v/>
      </c>
      <c r="F11" s="176">
        <v>8</v>
      </c>
      <c r="G11" s="173" t="str">
        <f ca="1">'Round 2'!W12</f>
        <v/>
      </c>
      <c r="H11" s="418" t="str">
        <f ca="1">IF(G11="","",'Round 2'!X12)</f>
        <v/>
      </c>
      <c r="J11" s="176">
        <v>8</v>
      </c>
      <c r="K11" s="313" t="str">
        <f ca="1">'Round 3'!W12</f>
        <v/>
      </c>
      <c r="L11" s="418" t="str">
        <f ca="1">IF(K11="","",('Round 3'!X12))</f>
        <v/>
      </c>
      <c r="N11" s="176">
        <v>8</v>
      </c>
      <c r="O11" s="173" t="str">
        <f ca="1">'Round 4'!W12</f>
        <v/>
      </c>
      <c r="P11" s="418" t="str">
        <f ca="1">IF(O11="","",('Round 4'!X12))</f>
        <v/>
      </c>
      <c r="R11" s="176">
        <v>8</v>
      </c>
      <c r="S11" s="173" t="str">
        <f ca="1">'Round 5'!W12</f>
        <v/>
      </c>
      <c r="T11" s="418" t="str">
        <f ca="1">IF(S11="","",('Round 5'!X12))</f>
        <v/>
      </c>
      <c r="V11" s="176">
        <v>8</v>
      </c>
      <c r="W11" s="173" t="str">
        <f ca="1">'Round 6'!W12</f>
        <v/>
      </c>
      <c r="X11" s="418" t="str">
        <f ca="1">IF(W11="","",('Round 6'!X12))</f>
        <v/>
      </c>
      <c r="Z11" s="176">
        <v>8</v>
      </c>
      <c r="AA11" s="173" t="str">
        <f ca="1">'Round 7'!W12</f>
        <v/>
      </c>
      <c r="AB11" s="418" t="str">
        <f ca="1">IF(AA11="","",('Round 7'!X12))</f>
        <v/>
      </c>
      <c r="AD11" s="176">
        <v>8</v>
      </c>
      <c r="AE11" s="173" t="str">
        <f ca="1">'Round 8'!W12</f>
        <v/>
      </c>
      <c r="AF11" s="418" t="str">
        <f ca="1">IF(AE11="","",('Round 8'!X12))</f>
        <v/>
      </c>
      <c r="AH11" s="176">
        <v>8</v>
      </c>
      <c r="AI11" s="173" t="str">
        <f ca="1">'Round 9'!W12</f>
        <v/>
      </c>
      <c r="AJ11" s="418" t="str">
        <f ca="1">IF(AI11="","",('Round 9'!X12))</f>
        <v/>
      </c>
      <c r="AL11" s="176">
        <v>8</v>
      </c>
      <c r="AM11" s="173" t="str">
        <f ca="1">'Round 10'!W12</f>
        <v/>
      </c>
      <c r="AN11" s="418" t="str">
        <f ca="1">IF(AM11="","",('Round 10'!X12))</f>
        <v/>
      </c>
      <c r="AP11" s="176">
        <v>8</v>
      </c>
      <c r="AQ11" s="173" t="str">
        <f ca="1">'Round 11'!W12</f>
        <v/>
      </c>
      <c r="AR11" s="418" t="str">
        <f ca="1">IF(AQ11="","",('Round 11'!X12))</f>
        <v/>
      </c>
      <c r="AT11" s="176">
        <v>8</v>
      </c>
      <c r="AU11" s="173" t="str">
        <f ca="1">'Round 12'!W12</f>
        <v/>
      </c>
      <c r="AV11" s="418" t="str">
        <f ca="1">IF(AU11="","",('Round 12'!X12))</f>
        <v/>
      </c>
    </row>
    <row r="12" spans="2:48" s="168" customFormat="1" ht="12.6" customHeight="1">
      <c r="B12" s="176">
        <v>9</v>
      </c>
      <c r="C12" s="173" t="str">
        <f ca="1">'Round 1'!W13</f>
        <v/>
      </c>
      <c r="D12" s="422" t="str">
        <f ca="1">IF(C12="","",'Round 1'!X13)</f>
        <v/>
      </c>
      <c r="F12" s="176">
        <v>9</v>
      </c>
      <c r="G12" s="173" t="str">
        <f ca="1">'Round 2'!W13</f>
        <v/>
      </c>
      <c r="H12" s="418" t="str">
        <f ca="1">IF(G12="","",'Round 2'!X13)</f>
        <v/>
      </c>
      <c r="J12" s="176">
        <v>9</v>
      </c>
      <c r="K12" s="313" t="str">
        <f ca="1">'Round 3'!W13</f>
        <v/>
      </c>
      <c r="L12" s="418" t="str">
        <f ca="1">IF(K12="","",('Round 3'!X13))</f>
        <v/>
      </c>
      <c r="N12" s="176">
        <v>9</v>
      </c>
      <c r="O12" s="173" t="str">
        <f ca="1">'Round 4'!W13</f>
        <v/>
      </c>
      <c r="P12" s="418" t="str">
        <f ca="1">IF(O12="","",('Round 4'!X13))</f>
        <v/>
      </c>
      <c r="R12" s="176">
        <v>9</v>
      </c>
      <c r="S12" s="173" t="str">
        <f ca="1">'Round 5'!W13</f>
        <v/>
      </c>
      <c r="T12" s="418" t="str">
        <f ca="1">IF(S12="","",('Round 5'!X13))</f>
        <v/>
      </c>
      <c r="V12" s="176">
        <v>9</v>
      </c>
      <c r="W12" s="173" t="str">
        <f ca="1">'Round 6'!W13</f>
        <v/>
      </c>
      <c r="X12" s="418" t="str">
        <f ca="1">IF(W12="","",('Round 6'!X13))</f>
        <v/>
      </c>
      <c r="Z12" s="176">
        <v>9</v>
      </c>
      <c r="AA12" s="173" t="str">
        <f ca="1">'Round 7'!W13</f>
        <v/>
      </c>
      <c r="AB12" s="418" t="str">
        <f ca="1">IF(AA12="","",('Round 7'!X13))</f>
        <v/>
      </c>
      <c r="AD12" s="176">
        <v>9</v>
      </c>
      <c r="AE12" s="173" t="str">
        <f ca="1">'Round 8'!W13</f>
        <v/>
      </c>
      <c r="AF12" s="418" t="str">
        <f ca="1">IF(AE12="","",('Round 8'!X13))</f>
        <v/>
      </c>
      <c r="AH12" s="176">
        <v>9</v>
      </c>
      <c r="AI12" s="173" t="str">
        <f ca="1">'Round 9'!W13</f>
        <v/>
      </c>
      <c r="AJ12" s="418" t="str">
        <f ca="1">IF(AI12="","",('Round 9'!X13))</f>
        <v/>
      </c>
      <c r="AL12" s="176">
        <v>9</v>
      </c>
      <c r="AM12" s="173" t="str">
        <f ca="1">'Round 10'!W13</f>
        <v/>
      </c>
      <c r="AN12" s="418" t="str">
        <f ca="1">IF(AM12="","",('Round 10'!X13))</f>
        <v/>
      </c>
      <c r="AP12" s="176">
        <v>9</v>
      </c>
      <c r="AQ12" s="173" t="str">
        <f ca="1">'Round 11'!W13</f>
        <v/>
      </c>
      <c r="AR12" s="418" t="str">
        <f ca="1">IF(AQ12="","",('Round 11'!X13))</f>
        <v/>
      </c>
      <c r="AT12" s="176">
        <v>9</v>
      </c>
      <c r="AU12" s="173" t="str">
        <f ca="1">'Round 12'!W13</f>
        <v/>
      </c>
      <c r="AV12" s="418" t="str">
        <f ca="1">IF(AU12="","",('Round 12'!X13))</f>
        <v/>
      </c>
    </row>
    <row r="13" spans="2:48" s="168" customFormat="1" ht="12.6" customHeight="1">
      <c r="B13" s="176">
        <v>10</v>
      </c>
      <c r="C13" s="173" t="str">
        <f ca="1">'Round 1'!W14</f>
        <v/>
      </c>
      <c r="D13" s="422" t="str">
        <f ca="1">IF(C13="","",'Round 1'!X14)</f>
        <v/>
      </c>
      <c r="F13" s="176">
        <v>10</v>
      </c>
      <c r="G13" s="173" t="str">
        <f ca="1">'Round 2'!W14</f>
        <v/>
      </c>
      <c r="H13" s="418" t="str">
        <f ca="1">IF(G13="","",'Round 2'!X14)</f>
        <v/>
      </c>
      <c r="J13" s="176">
        <v>10</v>
      </c>
      <c r="K13" s="313" t="str">
        <f ca="1">'Round 3'!W14</f>
        <v/>
      </c>
      <c r="L13" s="418" t="str">
        <f ca="1">IF(K13="","",('Round 3'!X14))</f>
        <v/>
      </c>
      <c r="N13" s="176">
        <v>10</v>
      </c>
      <c r="O13" s="173" t="str">
        <f ca="1">'Round 4'!W14</f>
        <v/>
      </c>
      <c r="P13" s="418" t="str">
        <f ca="1">IF(O13="","",('Round 4'!X14))</f>
        <v/>
      </c>
      <c r="R13" s="176">
        <v>10</v>
      </c>
      <c r="S13" s="173" t="str">
        <f ca="1">'Round 5'!W14</f>
        <v/>
      </c>
      <c r="T13" s="418" t="str">
        <f ca="1">IF(S13="","",('Round 5'!X14))</f>
        <v/>
      </c>
      <c r="V13" s="176">
        <v>10</v>
      </c>
      <c r="W13" s="173" t="str">
        <f ca="1">'Round 6'!W14</f>
        <v/>
      </c>
      <c r="X13" s="418" t="str">
        <f ca="1">IF(W13="","",('Round 6'!X14))</f>
        <v/>
      </c>
      <c r="Z13" s="176">
        <v>10</v>
      </c>
      <c r="AA13" s="173" t="str">
        <f ca="1">'Round 7'!W14</f>
        <v/>
      </c>
      <c r="AB13" s="418" t="str">
        <f ca="1">IF(AA13="","",('Round 7'!X14))</f>
        <v/>
      </c>
      <c r="AD13" s="176">
        <v>10</v>
      </c>
      <c r="AE13" s="173" t="str">
        <f ca="1">'Round 8'!W14</f>
        <v/>
      </c>
      <c r="AF13" s="418" t="str">
        <f ca="1">IF(AE13="","",('Round 8'!X14))</f>
        <v/>
      </c>
      <c r="AH13" s="176">
        <v>10</v>
      </c>
      <c r="AI13" s="173" t="str">
        <f ca="1">'Round 9'!W14</f>
        <v/>
      </c>
      <c r="AJ13" s="418" t="str">
        <f ca="1">IF(AI13="","",('Round 9'!X14))</f>
        <v/>
      </c>
      <c r="AL13" s="176">
        <v>10</v>
      </c>
      <c r="AM13" s="173" t="str">
        <f ca="1">'Round 10'!W14</f>
        <v/>
      </c>
      <c r="AN13" s="418" t="str">
        <f ca="1">IF(AM13="","",('Round 10'!X14))</f>
        <v/>
      </c>
      <c r="AP13" s="176">
        <v>10</v>
      </c>
      <c r="AQ13" s="173" t="str">
        <f ca="1">'Round 11'!W14</f>
        <v/>
      </c>
      <c r="AR13" s="418" t="str">
        <f ca="1">IF(AQ13="","",('Round 11'!X14))</f>
        <v/>
      </c>
      <c r="AT13" s="176">
        <v>10</v>
      </c>
      <c r="AU13" s="173" t="str">
        <f ca="1">'Round 12'!W14</f>
        <v/>
      </c>
      <c r="AV13" s="418" t="str">
        <f ca="1">IF(AU13="","",('Round 12'!X14))</f>
        <v/>
      </c>
    </row>
    <row r="14" spans="2:48" s="168" customFormat="1" ht="12.6" customHeight="1">
      <c r="B14" s="176">
        <v>11</v>
      </c>
      <c r="C14" s="173" t="str">
        <f ca="1">'Round 1'!W15</f>
        <v/>
      </c>
      <c r="D14" s="422" t="str">
        <f ca="1">IF(C14="","",'Round 1'!X15)</f>
        <v/>
      </c>
      <c r="F14" s="176">
        <v>11</v>
      </c>
      <c r="G14" s="173" t="str">
        <f ca="1">'Round 2'!W15</f>
        <v/>
      </c>
      <c r="H14" s="418" t="str">
        <f ca="1">IF(G14="","",'Round 2'!X15)</f>
        <v/>
      </c>
      <c r="J14" s="176">
        <v>11</v>
      </c>
      <c r="K14" s="313" t="str">
        <f ca="1">'Round 3'!W15</f>
        <v/>
      </c>
      <c r="L14" s="418" t="str">
        <f ca="1">IF(K14="","",('Round 3'!X15))</f>
        <v/>
      </c>
      <c r="N14" s="176">
        <v>11</v>
      </c>
      <c r="O14" s="173" t="str">
        <f ca="1">'Round 4'!W15</f>
        <v/>
      </c>
      <c r="P14" s="418" t="str">
        <f ca="1">IF(O14="","",('Round 4'!X15))</f>
        <v/>
      </c>
      <c r="R14" s="176">
        <v>11</v>
      </c>
      <c r="S14" s="173" t="str">
        <f ca="1">'Round 5'!W15</f>
        <v/>
      </c>
      <c r="T14" s="418" t="str">
        <f ca="1">IF(S14="","",('Round 5'!X15))</f>
        <v/>
      </c>
      <c r="V14" s="176">
        <v>11</v>
      </c>
      <c r="W14" s="173" t="str">
        <f ca="1">'Round 6'!W15</f>
        <v/>
      </c>
      <c r="X14" s="418" t="str">
        <f ca="1">IF(W14="","",('Round 6'!X15))</f>
        <v/>
      </c>
      <c r="Z14" s="176">
        <v>11</v>
      </c>
      <c r="AA14" s="173" t="str">
        <f ca="1">'Round 7'!W15</f>
        <v/>
      </c>
      <c r="AB14" s="418" t="str">
        <f ca="1">IF(AA14="","",('Round 7'!X15))</f>
        <v/>
      </c>
      <c r="AD14" s="176">
        <v>11</v>
      </c>
      <c r="AE14" s="173" t="str">
        <f ca="1">'Round 8'!W15</f>
        <v/>
      </c>
      <c r="AF14" s="418" t="str">
        <f ca="1">IF(AE14="","",('Round 8'!X15))</f>
        <v/>
      </c>
      <c r="AH14" s="176">
        <v>11</v>
      </c>
      <c r="AI14" s="173" t="str">
        <f ca="1">'Round 9'!W15</f>
        <v/>
      </c>
      <c r="AJ14" s="418" t="str">
        <f ca="1">IF(AI14="","",('Round 9'!X15))</f>
        <v/>
      </c>
      <c r="AL14" s="176">
        <v>11</v>
      </c>
      <c r="AM14" s="173" t="str">
        <f ca="1">'Round 10'!W15</f>
        <v/>
      </c>
      <c r="AN14" s="418" t="str">
        <f ca="1">IF(AM14="","",('Round 10'!X15))</f>
        <v/>
      </c>
      <c r="AP14" s="176">
        <v>11</v>
      </c>
      <c r="AQ14" s="173" t="str">
        <f ca="1">'Round 11'!W15</f>
        <v/>
      </c>
      <c r="AR14" s="418" t="str">
        <f ca="1">IF(AQ14="","",('Round 11'!X15))</f>
        <v/>
      </c>
      <c r="AT14" s="176">
        <v>11</v>
      </c>
      <c r="AU14" s="173" t="str">
        <f ca="1">'Round 12'!W15</f>
        <v/>
      </c>
      <c r="AV14" s="418" t="str">
        <f ca="1">IF(AU14="","",('Round 12'!X15))</f>
        <v/>
      </c>
    </row>
    <row r="15" spans="2:48" s="168" customFormat="1" ht="12.6" customHeight="1">
      <c r="B15" s="176">
        <v>12</v>
      </c>
      <c r="C15" s="173" t="str">
        <f ca="1">'Round 1'!W16</f>
        <v/>
      </c>
      <c r="D15" s="422" t="str">
        <f ca="1">IF(C15="","",'Round 1'!X16)</f>
        <v/>
      </c>
      <c r="F15" s="176">
        <v>12</v>
      </c>
      <c r="G15" s="173" t="str">
        <f ca="1">'Round 2'!W16</f>
        <v/>
      </c>
      <c r="H15" s="418" t="str">
        <f ca="1">IF(G15="","",'Round 2'!X16)</f>
        <v/>
      </c>
      <c r="J15" s="176">
        <v>12</v>
      </c>
      <c r="K15" s="313" t="str">
        <f ca="1">'Round 3'!W16</f>
        <v/>
      </c>
      <c r="L15" s="418" t="str">
        <f ca="1">IF(K15="","",('Round 3'!X16))</f>
        <v/>
      </c>
      <c r="N15" s="176">
        <v>12</v>
      </c>
      <c r="O15" s="173" t="str">
        <f ca="1">'Round 4'!W16</f>
        <v/>
      </c>
      <c r="P15" s="418" t="str">
        <f ca="1">IF(O15="","",('Round 4'!X16))</f>
        <v/>
      </c>
      <c r="R15" s="176">
        <v>12</v>
      </c>
      <c r="S15" s="173" t="str">
        <f ca="1">'Round 5'!W16</f>
        <v/>
      </c>
      <c r="T15" s="418" t="str">
        <f ca="1">IF(S15="","",('Round 5'!X16))</f>
        <v/>
      </c>
      <c r="V15" s="176">
        <v>12</v>
      </c>
      <c r="W15" s="173" t="str">
        <f ca="1">'Round 6'!W16</f>
        <v/>
      </c>
      <c r="X15" s="418" t="str">
        <f ca="1">IF(W15="","",('Round 6'!X16))</f>
        <v/>
      </c>
      <c r="Z15" s="176">
        <v>12</v>
      </c>
      <c r="AA15" s="173" t="str">
        <f ca="1">'Round 7'!W16</f>
        <v/>
      </c>
      <c r="AB15" s="418" t="str">
        <f ca="1">IF(AA15="","",('Round 7'!X16))</f>
        <v/>
      </c>
      <c r="AD15" s="176">
        <v>12</v>
      </c>
      <c r="AE15" s="173" t="str">
        <f ca="1">'Round 8'!W16</f>
        <v/>
      </c>
      <c r="AF15" s="418" t="str">
        <f ca="1">IF(AE15="","",('Round 8'!X16))</f>
        <v/>
      </c>
      <c r="AH15" s="176">
        <v>12</v>
      </c>
      <c r="AI15" s="173" t="str">
        <f ca="1">'Round 9'!W16</f>
        <v/>
      </c>
      <c r="AJ15" s="418" t="str">
        <f ca="1">IF(AI15="","",('Round 9'!X16))</f>
        <v/>
      </c>
      <c r="AL15" s="176">
        <v>12</v>
      </c>
      <c r="AM15" s="173" t="str">
        <f ca="1">'Round 10'!W16</f>
        <v/>
      </c>
      <c r="AN15" s="418" t="str">
        <f ca="1">IF(AM15="","",('Round 10'!X16))</f>
        <v/>
      </c>
      <c r="AP15" s="176">
        <v>12</v>
      </c>
      <c r="AQ15" s="173" t="str">
        <f ca="1">'Round 11'!W16</f>
        <v/>
      </c>
      <c r="AR15" s="418" t="str">
        <f ca="1">IF(AQ15="","",('Round 11'!X16))</f>
        <v/>
      </c>
      <c r="AT15" s="176">
        <v>12</v>
      </c>
      <c r="AU15" s="173" t="str">
        <f ca="1">'Round 12'!W16</f>
        <v/>
      </c>
      <c r="AV15" s="418" t="str">
        <f ca="1">IF(AU15="","",('Round 12'!X16))</f>
        <v/>
      </c>
    </row>
    <row r="16" spans="2:48" s="168" customFormat="1" ht="12.6" customHeight="1">
      <c r="B16" s="176">
        <v>13</v>
      </c>
      <c r="C16" s="173" t="str">
        <f ca="1">'Round 1'!W17</f>
        <v/>
      </c>
      <c r="D16" s="422" t="str">
        <f ca="1">IF(C16="","",'Round 1'!X17)</f>
        <v/>
      </c>
      <c r="F16" s="176">
        <v>13</v>
      </c>
      <c r="G16" s="173" t="str">
        <f ca="1">'Round 2'!W17</f>
        <v/>
      </c>
      <c r="H16" s="418" t="str">
        <f ca="1">IF(G16="","",'Round 2'!X17)</f>
        <v/>
      </c>
      <c r="J16" s="176">
        <v>13</v>
      </c>
      <c r="K16" s="313" t="str">
        <f ca="1">'Round 3'!W17</f>
        <v/>
      </c>
      <c r="L16" s="418" t="str">
        <f ca="1">IF(K16="","",('Round 3'!X17))</f>
        <v/>
      </c>
      <c r="N16" s="176">
        <v>13</v>
      </c>
      <c r="O16" s="173" t="str">
        <f ca="1">'Round 4'!W17</f>
        <v/>
      </c>
      <c r="P16" s="418" t="str">
        <f ca="1">IF(O16="","",('Round 4'!X17))</f>
        <v/>
      </c>
      <c r="R16" s="176">
        <v>13</v>
      </c>
      <c r="S16" s="173" t="str">
        <f ca="1">'Round 5'!W17</f>
        <v/>
      </c>
      <c r="T16" s="418" t="str">
        <f ca="1">IF(S16="","",('Round 5'!X17))</f>
        <v/>
      </c>
      <c r="V16" s="176">
        <v>13</v>
      </c>
      <c r="W16" s="173" t="str">
        <f ca="1">'Round 6'!W17</f>
        <v/>
      </c>
      <c r="X16" s="418" t="str">
        <f ca="1">IF(W16="","",('Round 6'!X17))</f>
        <v/>
      </c>
      <c r="Z16" s="176">
        <v>13</v>
      </c>
      <c r="AA16" s="173" t="str">
        <f ca="1">'Round 7'!W17</f>
        <v/>
      </c>
      <c r="AB16" s="418" t="str">
        <f ca="1">IF(AA16="","",('Round 7'!X17))</f>
        <v/>
      </c>
      <c r="AD16" s="176">
        <v>13</v>
      </c>
      <c r="AE16" s="173" t="str">
        <f ca="1">'Round 8'!W17</f>
        <v/>
      </c>
      <c r="AF16" s="418" t="str">
        <f ca="1">IF(AE16="","",('Round 8'!X17))</f>
        <v/>
      </c>
      <c r="AH16" s="176">
        <v>13</v>
      </c>
      <c r="AI16" s="173" t="str">
        <f ca="1">'Round 9'!W17</f>
        <v/>
      </c>
      <c r="AJ16" s="418" t="str">
        <f ca="1">IF(AI16="","",('Round 9'!X17))</f>
        <v/>
      </c>
      <c r="AL16" s="176">
        <v>13</v>
      </c>
      <c r="AM16" s="173" t="str">
        <f ca="1">'Round 10'!W17</f>
        <v/>
      </c>
      <c r="AN16" s="418" t="str">
        <f ca="1">IF(AM16="","",('Round 10'!X17))</f>
        <v/>
      </c>
      <c r="AP16" s="176">
        <v>13</v>
      </c>
      <c r="AQ16" s="173" t="str">
        <f ca="1">'Round 11'!W17</f>
        <v/>
      </c>
      <c r="AR16" s="418" t="str">
        <f ca="1">IF(AQ16="","",('Round 11'!X17))</f>
        <v/>
      </c>
      <c r="AT16" s="176">
        <v>13</v>
      </c>
      <c r="AU16" s="173" t="str">
        <f ca="1">'Round 12'!W17</f>
        <v/>
      </c>
      <c r="AV16" s="418" t="str">
        <f ca="1">IF(AU16="","",('Round 12'!X17))</f>
        <v/>
      </c>
    </row>
    <row r="17" spans="2:48" s="168" customFormat="1" ht="12.6" customHeight="1">
      <c r="B17" s="176">
        <v>14</v>
      </c>
      <c r="C17" s="173" t="str">
        <f ca="1">'Round 1'!W18</f>
        <v/>
      </c>
      <c r="D17" s="422" t="str">
        <f ca="1">IF(C17="","",'Round 1'!X18)</f>
        <v/>
      </c>
      <c r="F17" s="176">
        <v>14</v>
      </c>
      <c r="G17" s="173" t="str">
        <f ca="1">'Round 2'!W18</f>
        <v/>
      </c>
      <c r="H17" s="418" t="str">
        <f ca="1">IF(G17="","",'Round 2'!X18)</f>
        <v/>
      </c>
      <c r="J17" s="176">
        <v>14</v>
      </c>
      <c r="K17" s="313" t="str">
        <f ca="1">'Round 3'!W18</f>
        <v/>
      </c>
      <c r="L17" s="418" t="str">
        <f ca="1">IF(K17="","",('Round 3'!X18))</f>
        <v/>
      </c>
      <c r="N17" s="176">
        <v>14</v>
      </c>
      <c r="O17" s="173" t="str">
        <f ca="1">'Round 4'!W18</f>
        <v/>
      </c>
      <c r="P17" s="418" t="str">
        <f ca="1">IF(O17="","",('Round 4'!X18))</f>
        <v/>
      </c>
      <c r="R17" s="176">
        <v>14</v>
      </c>
      <c r="S17" s="173" t="str">
        <f ca="1">'Round 5'!W18</f>
        <v/>
      </c>
      <c r="T17" s="418" t="str">
        <f ca="1">IF(S17="","",('Round 5'!X18))</f>
        <v/>
      </c>
      <c r="V17" s="176">
        <v>14</v>
      </c>
      <c r="W17" s="173" t="str">
        <f ca="1">'Round 6'!W18</f>
        <v/>
      </c>
      <c r="X17" s="418" t="str">
        <f ca="1">IF(W17="","",('Round 6'!X18))</f>
        <v/>
      </c>
      <c r="Z17" s="176">
        <v>14</v>
      </c>
      <c r="AA17" s="173" t="str">
        <f ca="1">'Round 7'!W18</f>
        <v/>
      </c>
      <c r="AB17" s="418" t="str">
        <f ca="1">IF(AA17="","",('Round 7'!X18))</f>
        <v/>
      </c>
      <c r="AD17" s="176">
        <v>14</v>
      </c>
      <c r="AE17" s="173" t="str">
        <f ca="1">'Round 8'!W18</f>
        <v/>
      </c>
      <c r="AF17" s="418" t="str">
        <f ca="1">IF(AE17="","",('Round 8'!X18))</f>
        <v/>
      </c>
      <c r="AH17" s="176">
        <v>14</v>
      </c>
      <c r="AI17" s="173" t="str">
        <f ca="1">'Round 9'!W18</f>
        <v/>
      </c>
      <c r="AJ17" s="418" t="str">
        <f ca="1">IF(AI17="","",('Round 9'!X18))</f>
        <v/>
      </c>
      <c r="AL17" s="176">
        <v>14</v>
      </c>
      <c r="AM17" s="173" t="str">
        <f ca="1">'Round 10'!W18</f>
        <v/>
      </c>
      <c r="AN17" s="418" t="str">
        <f ca="1">IF(AM17="","",('Round 10'!X18))</f>
        <v/>
      </c>
      <c r="AP17" s="176">
        <v>14</v>
      </c>
      <c r="AQ17" s="173" t="str">
        <f ca="1">'Round 11'!W18</f>
        <v/>
      </c>
      <c r="AR17" s="418" t="str">
        <f ca="1">IF(AQ17="","",('Round 11'!X18))</f>
        <v/>
      </c>
      <c r="AT17" s="176">
        <v>14</v>
      </c>
      <c r="AU17" s="173" t="str">
        <f ca="1">'Round 12'!W18</f>
        <v/>
      </c>
      <c r="AV17" s="418" t="str">
        <f ca="1">IF(AU17="","",('Round 12'!X18))</f>
        <v/>
      </c>
    </row>
    <row r="18" spans="2:48" s="168" customFormat="1" ht="12.6" customHeight="1">
      <c r="B18" s="176">
        <v>15</v>
      </c>
      <c r="C18" s="173" t="str">
        <f ca="1">'Round 1'!W19</f>
        <v/>
      </c>
      <c r="D18" s="422" t="str">
        <f ca="1">IF(C18="","",'Round 1'!X19)</f>
        <v/>
      </c>
      <c r="F18" s="176">
        <v>15</v>
      </c>
      <c r="G18" s="173" t="str">
        <f ca="1">'Round 2'!W19</f>
        <v/>
      </c>
      <c r="H18" s="418" t="str">
        <f ca="1">IF(G18="","",'Round 2'!X19)</f>
        <v/>
      </c>
      <c r="J18" s="176">
        <v>15</v>
      </c>
      <c r="K18" s="313" t="str">
        <f ca="1">'Round 3'!W19</f>
        <v/>
      </c>
      <c r="L18" s="418" t="str">
        <f ca="1">IF(K18="","",('Round 3'!X19))</f>
        <v/>
      </c>
      <c r="N18" s="176">
        <v>15</v>
      </c>
      <c r="O18" s="173" t="str">
        <f ca="1">'Round 4'!W19</f>
        <v/>
      </c>
      <c r="P18" s="418" t="str">
        <f ca="1">IF(O18="","",('Round 4'!X19))</f>
        <v/>
      </c>
      <c r="R18" s="176">
        <v>15</v>
      </c>
      <c r="S18" s="173" t="str">
        <f ca="1">'Round 5'!W19</f>
        <v/>
      </c>
      <c r="T18" s="418" t="str">
        <f ca="1">IF(S18="","",('Round 5'!X19))</f>
        <v/>
      </c>
      <c r="V18" s="176">
        <v>15</v>
      </c>
      <c r="W18" s="173" t="str">
        <f ca="1">'Round 6'!W19</f>
        <v/>
      </c>
      <c r="X18" s="418" t="str">
        <f ca="1">IF(W18="","",('Round 6'!X19))</f>
        <v/>
      </c>
      <c r="Z18" s="176">
        <v>15</v>
      </c>
      <c r="AA18" s="173" t="str">
        <f ca="1">'Round 7'!W19</f>
        <v/>
      </c>
      <c r="AB18" s="418" t="str">
        <f ca="1">IF(AA18="","",('Round 7'!X19))</f>
        <v/>
      </c>
      <c r="AD18" s="176">
        <v>15</v>
      </c>
      <c r="AE18" s="173" t="str">
        <f ca="1">'Round 8'!W19</f>
        <v/>
      </c>
      <c r="AF18" s="418" t="str">
        <f ca="1">IF(AE18="","",('Round 8'!X19))</f>
        <v/>
      </c>
      <c r="AH18" s="176">
        <v>15</v>
      </c>
      <c r="AI18" s="173" t="str">
        <f ca="1">'Round 9'!W19</f>
        <v/>
      </c>
      <c r="AJ18" s="418" t="str">
        <f ca="1">IF(AI18="","",('Round 9'!X19))</f>
        <v/>
      </c>
      <c r="AL18" s="176">
        <v>15</v>
      </c>
      <c r="AM18" s="173" t="str">
        <f ca="1">'Round 10'!W19</f>
        <v/>
      </c>
      <c r="AN18" s="418" t="str">
        <f ca="1">IF(AM18="","",('Round 10'!X19))</f>
        <v/>
      </c>
      <c r="AP18" s="176">
        <v>15</v>
      </c>
      <c r="AQ18" s="173" t="str">
        <f ca="1">'Round 11'!W19</f>
        <v/>
      </c>
      <c r="AR18" s="418" t="str">
        <f ca="1">IF(AQ18="","",('Round 11'!X19))</f>
        <v/>
      </c>
      <c r="AT18" s="176">
        <v>15</v>
      </c>
      <c r="AU18" s="173" t="str">
        <f ca="1">'Round 12'!W19</f>
        <v/>
      </c>
      <c r="AV18" s="418" t="str">
        <f ca="1">IF(AU18="","",('Round 12'!X19))</f>
        <v/>
      </c>
    </row>
    <row r="19" spans="2:48" s="168" customFormat="1" ht="12.6" customHeight="1">
      <c r="B19" s="176">
        <v>16</v>
      </c>
      <c r="C19" s="173" t="str">
        <f ca="1">'Round 1'!W20</f>
        <v/>
      </c>
      <c r="D19" s="422" t="str">
        <f ca="1">IF(C19="","",'Round 1'!X20)</f>
        <v/>
      </c>
      <c r="F19" s="176">
        <v>16</v>
      </c>
      <c r="G19" s="173" t="str">
        <f ca="1">'Round 2'!W20</f>
        <v/>
      </c>
      <c r="H19" s="418" t="str">
        <f ca="1">IF(G19="","",'Round 2'!X20)</f>
        <v/>
      </c>
      <c r="J19" s="176">
        <v>16</v>
      </c>
      <c r="K19" s="313" t="str">
        <f ca="1">'Round 3'!W20</f>
        <v/>
      </c>
      <c r="L19" s="418" t="str">
        <f ca="1">IF(K19="","",('Round 3'!X20))</f>
        <v/>
      </c>
      <c r="N19" s="176">
        <v>16</v>
      </c>
      <c r="O19" s="173" t="str">
        <f ca="1">'Round 4'!W20</f>
        <v/>
      </c>
      <c r="P19" s="418" t="str">
        <f ca="1">IF(O19="","",('Round 4'!X20))</f>
        <v/>
      </c>
      <c r="R19" s="176">
        <v>16</v>
      </c>
      <c r="S19" s="173" t="str">
        <f ca="1">'Round 5'!W20</f>
        <v/>
      </c>
      <c r="T19" s="418" t="str">
        <f ca="1">IF(S19="","",('Round 5'!X20))</f>
        <v/>
      </c>
      <c r="V19" s="176">
        <v>16</v>
      </c>
      <c r="W19" s="173" t="str">
        <f ca="1">'Round 6'!W20</f>
        <v/>
      </c>
      <c r="X19" s="418" t="str">
        <f ca="1">IF(W19="","",('Round 6'!X20))</f>
        <v/>
      </c>
      <c r="Z19" s="176">
        <v>16</v>
      </c>
      <c r="AA19" s="173" t="str">
        <f ca="1">'Round 7'!W20</f>
        <v/>
      </c>
      <c r="AB19" s="418" t="str">
        <f ca="1">IF(AA19="","",('Round 7'!X20))</f>
        <v/>
      </c>
      <c r="AD19" s="176">
        <v>16</v>
      </c>
      <c r="AE19" s="173" t="str">
        <f ca="1">'Round 8'!W20</f>
        <v/>
      </c>
      <c r="AF19" s="418" t="str">
        <f ca="1">IF(AE19="","",('Round 8'!X20))</f>
        <v/>
      </c>
      <c r="AH19" s="176">
        <v>16</v>
      </c>
      <c r="AI19" s="173" t="str">
        <f ca="1">'Round 9'!W20</f>
        <v/>
      </c>
      <c r="AJ19" s="418" t="str">
        <f ca="1">IF(AI19="","",('Round 9'!X20))</f>
        <v/>
      </c>
      <c r="AL19" s="176">
        <v>16</v>
      </c>
      <c r="AM19" s="173" t="str">
        <f ca="1">'Round 10'!W20</f>
        <v/>
      </c>
      <c r="AN19" s="418" t="str">
        <f ca="1">IF(AM19="","",('Round 10'!X20))</f>
        <v/>
      </c>
      <c r="AP19" s="176">
        <v>16</v>
      </c>
      <c r="AQ19" s="173" t="str">
        <f ca="1">'Round 11'!W20</f>
        <v/>
      </c>
      <c r="AR19" s="418" t="str">
        <f ca="1">IF(AQ19="","",('Round 11'!X20))</f>
        <v/>
      </c>
      <c r="AT19" s="176">
        <v>16</v>
      </c>
      <c r="AU19" s="173" t="str">
        <f ca="1">'Round 12'!W20</f>
        <v/>
      </c>
      <c r="AV19" s="418" t="str">
        <f ca="1">IF(AU19="","",('Round 12'!X20))</f>
        <v/>
      </c>
    </row>
    <row r="20" spans="2:48" s="168" customFormat="1" ht="12.6" customHeight="1">
      <c r="B20" s="176">
        <v>17</v>
      </c>
      <c r="C20" s="173" t="str">
        <f ca="1">'Round 1'!W21</f>
        <v/>
      </c>
      <c r="D20" s="422" t="str">
        <f ca="1">IF(C20="","",'Round 1'!X21)</f>
        <v/>
      </c>
      <c r="F20" s="176">
        <v>17</v>
      </c>
      <c r="G20" s="173" t="str">
        <f ca="1">'Round 2'!W21</f>
        <v/>
      </c>
      <c r="H20" s="418" t="str">
        <f ca="1">IF(G20="","",'Round 2'!X21)</f>
        <v/>
      </c>
      <c r="J20" s="176">
        <v>17</v>
      </c>
      <c r="K20" s="313" t="str">
        <f ca="1">'Round 3'!W21</f>
        <v/>
      </c>
      <c r="L20" s="418" t="str">
        <f ca="1">IF(K20="","",('Round 3'!X21))</f>
        <v/>
      </c>
      <c r="N20" s="176">
        <v>17</v>
      </c>
      <c r="O20" s="173" t="str">
        <f ca="1">'Round 4'!W21</f>
        <v/>
      </c>
      <c r="P20" s="418" t="str">
        <f ca="1">IF(O20="","",('Round 4'!X21))</f>
        <v/>
      </c>
      <c r="R20" s="176">
        <v>17</v>
      </c>
      <c r="S20" s="173" t="str">
        <f ca="1">'Round 5'!W21</f>
        <v/>
      </c>
      <c r="T20" s="418" t="str">
        <f ca="1">IF(S20="","",('Round 5'!X21))</f>
        <v/>
      </c>
      <c r="V20" s="176">
        <v>17</v>
      </c>
      <c r="W20" s="173" t="str">
        <f ca="1">'Round 6'!W21</f>
        <v/>
      </c>
      <c r="X20" s="418" t="str">
        <f ca="1">IF(W20="","",('Round 6'!X21))</f>
        <v/>
      </c>
      <c r="Z20" s="176">
        <v>17</v>
      </c>
      <c r="AA20" s="173" t="str">
        <f ca="1">'Round 7'!W21</f>
        <v/>
      </c>
      <c r="AB20" s="418" t="str">
        <f ca="1">IF(AA20="","",('Round 7'!X21))</f>
        <v/>
      </c>
      <c r="AD20" s="176">
        <v>17</v>
      </c>
      <c r="AE20" s="173" t="str">
        <f ca="1">'Round 8'!W21</f>
        <v/>
      </c>
      <c r="AF20" s="418" t="str">
        <f ca="1">IF(AE20="","",('Round 8'!X21))</f>
        <v/>
      </c>
      <c r="AH20" s="176">
        <v>17</v>
      </c>
      <c r="AI20" s="173" t="str">
        <f ca="1">'Round 9'!W21</f>
        <v/>
      </c>
      <c r="AJ20" s="418" t="str">
        <f ca="1">IF(AI20="","",('Round 9'!X21))</f>
        <v/>
      </c>
      <c r="AL20" s="176">
        <v>17</v>
      </c>
      <c r="AM20" s="173" t="str">
        <f ca="1">'Round 10'!W21</f>
        <v/>
      </c>
      <c r="AN20" s="418" t="str">
        <f ca="1">IF(AM20="","",('Round 10'!X21))</f>
        <v/>
      </c>
      <c r="AP20" s="176">
        <v>17</v>
      </c>
      <c r="AQ20" s="173" t="str">
        <f ca="1">'Round 11'!W21</f>
        <v/>
      </c>
      <c r="AR20" s="418" t="str">
        <f ca="1">IF(AQ20="","",('Round 11'!X21))</f>
        <v/>
      </c>
      <c r="AT20" s="176">
        <v>17</v>
      </c>
      <c r="AU20" s="173" t="str">
        <f ca="1">'Round 12'!W21</f>
        <v/>
      </c>
      <c r="AV20" s="418" t="str">
        <f ca="1">IF(AU20="","",('Round 12'!X21))</f>
        <v/>
      </c>
    </row>
    <row r="21" spans="2:48" s="168" customFormat="1" ht="12.6" customHeight="1">
      <c r="B21" s="176">
        <v>18</v>
      </c>
      <c r="C21" s="173" t="str">
        <f ca="1">'Round 1'!W22</f>
        <v/>
      </c>
      <c r="D21" s="422" t="str">
        <f ca="1">IF(C21="","",'Round 1'!X22)</f>
        <v/>
      </c>
      <c r="F21" s="176">
        <v>18</v>
      </c>
      <c r="G21" s="173" t="str">
        <f ca="1">'Round 2'!W22</f>
        <v/>
      </c>
      <c r="H21" s="418" t="str">
        <f ca="1">IF(G21="","",'Round 2'!X22)</f>
        <v/>
      </c>
      <c r="J21" s="176">
        <v>18</v>
      </c>
      <c r="K21" s="313" t="str">
        <f ca="1">'Round 3'!W22</f>
        <v/>
      </c>
      <c r="L21" s="418" t="str">
        <f ca="1">IF(K21="","",('Round 3'!X22))</f>
        <v/>
      </c>
      <c r="N21" s="176">
        <v>18</v>
      </c>
      <c r="O21" s="173" t="str">
        <f ca="1">'Round 4'!W22</f>
        <v/>
      </c>
      <c r="P21" s="418" t="str">
        <f ca="1">IF(O21="","",('Round 4'!X22))</f>
        <v/>
      </c>
      <c r="R21" s="176">
        <v>18</v>
      </c>
      <c r="S21" s="173" t="str">
        <f ca="1">'Round 5'!W22</f>
        <v/>
      </c>
      <c r="T21" s="418" t="str">
        <f ca="1">IF(S21="","",('Round 5'!X22))</f>
        <v/>
      </c>
      <c r="V21" s="176">
        <v>18</v>
      </c>
      <c r="W21" s="173" t="str">
        <f ca="1">'Round 6'!W22</f>
        <v/>
      </c>
      <c r="X21" s="418" t="str">
        <f ca="1">IF(W21="","",('Round 6'!X22))</f>
        <v/>
      </c>
      <c r="Z21" s="176">
        <v>18</v>
      </c>
      <c r="AA21" s="173" t="str">
        <f ca="1">'Round 7'!W22</f>
        <v/>
      </c>
      <c r="AB21" s="418" t="str">
        <f ca="1">IF(AA21="","",('Round 7'!X22))</f>
        <v/>
      </c>
      <c r="AD21" s="176">
        <v>18</v>
      </c>
      <c r="AE21" s="173" t="str">
        <f ca="1">'Round 8'!W22</f>
        <v/>
      </c>
      <c r="AF21" s="418" t="str">
        <f ca="1">IF(AE21="","",('Round 8'!X22))</f>
        <v/>
      </c>
      <c r="AH21" s="176">
        <v>18</v>
      </c>
      <c r="AI21" s="173" t="str">
        <f ca="1">'Round 9'!W22</f>
        <v/>
      </c>
      <c r="AJ21" s="418" t="str">
        <f ca="1">IF(AI21="","",('Round 9'!X22))</f>
        <v/>
      </c>
      <c r="AL21" s="176">
        <v>18</v>
      </c>
      <c r="AM21" s="173" t="str">
        <f ca="1">'Round 10'!W22</f>
        <v/>
      </c>
      <c r="AN21" s="418" t="str">
        <f ca="1">IF(AM21="","",('Round 10'!X22))</f>
        <v/>
      </c>
      <c r="AP21" s="176">
        <v>18</v>
      </c>
      <c r="AQ21" s="173" t="str">
        <f ca="1">'Round 11'!W22</f>
        <v/>
      </c>
      <c r="AR21" s="418" t="str">
        <f ca="1">IF(AQ21="","",('Round 11'!X22))</f>
        <v/>
      </c>
      <c r="AT21" s="176">
        <v>18</v>
      </c>
      <c r="AU21" s="173" t="str">
        <f ca="1">'Round 12'!W22</f>
        <v/>
      </c>
      <c r="AV21" s="418" t="str">
        <f ca="1">IF(AU21="","",('Round 12'!X22))</f>
        <v/>
      </c>
    </row>
    <row r="22" spans="2:48" s="168" customFormat="1" ht="12.6" customHeight="1">
      <c r="B22" s="176">
        <v>19</v>
      </c>
      <c r="C22" s="173" t="str">
        <f ca="1">'Round 1'!W23</f>
        <v/>
      </c>
      <c r="D22" s="422" t="str">
        <f ca="1">IF(C22="","",'Round 1'!X23)</f>
        <v/>
      </c>
      <c r="F22" s="176">
        <v>19</v>
      </c>
      <c r="G22" s="173" t="str">
        <f ca="1">'Round 2'!W23</f>
        <v/>
      </c>
      <c r="H22" s="418" t="str">
        <f ca="1">IF(G22="","",'Round 2'!X23)</f>
        <v/>
      </c>
      <c r="J22" s="176">
        <v>19</v>
      </c>
      <c r="K22" s="313" t="str">
        <f ca="1">'Round 3'!W23</f>
        <v/>
      </c>
      <c r="L22" s="418" t="str">
        <f ca="1">IF(K22="","",('Round 3'!X23))</f>
        <v/>
      </c>
      <c r="N22" s="176">
        <v>19</v>
      </c>
      <c r="O22" s="173" t="str">
        <f ca="1">'Round 4'!W23</f>
        <v/>
      </c>
      <c r="P22" s="418" t="str">
        <f ca="1">IF(O22="","",('Round 4'!X23))</f>
        <v/>
      </c>
      <c r="R22" s="176">
        <v>19</v>
      </c>
      <c r="S22" s="173" t="str">
        <f ca="1">'Round 5'!W23</f>
        <v/>
      </c>
      <c r="T22" s="418" t="str">
        <f ca="1">IF(S22="","",('Round 5'!X23))</f>
        <v/>
      </c>
      <c r="V22" s="176">
        <v>19</v>
      </c>
      <c r="W22" s="173" t="str">
        <f ca="1">'Round 6'!W23</f>
        <v/>
      </c>
      <c r="X22" s="418" t="str">
        <f ca="1">IF(W22="","",('Round 6'!X23))</f>
        <v/>
      </c>
      <c r="Z22" s="176">
        <v>19</v>
      </c>
      <c r="AA22" s="173" t="str">
        <f ca="1">'Round 7'!W23</f>
        <v/>
      </c>
      <c r="AB22" s="418" t="str">
        <f ca="1">IF(AA22="","",('Round 7'!X23))</f>
        <v/>
      </c>
      <c r="AD22" s="176">
        <v>19</v>
      </c>
      <c r="AE22" s="173" t="str">
        <f ca="1">'Round 8'!W23</f>
        <v/>
      </c>
      <c r="AF22" s="418" t="str">
        <f ca="1">IF(AE22="","",('Round 8'!X23))</f>
        <v/>
      </c>
      <c r="AH22" s="176">
        <v>19</v>
      </c>
      <c r="AI22" s="173" t="str">
        <f ca="1">'Round 9'!W23</f>
        <v/>
      </c>
      <c r="AJ22" s="418" t="str">
        <f ca="1">IF(AI22="","",('Round 9'!X23))</f>
        <v/>
      </c>
      <c r="AL22" s="176">
        <v>19</v>
      </c>
      <c r="AM22" s="173" t="str">
        <f ca="1">'Round 10'!W23</f>
        <v/>
      </c>
      <c r="AN22" s="418" t="str">
        <f ca="1">IF(AM22="","",('Round 10'!X23))</f>
        <v/>
      </c>
      <c r="AP22" s="176">
        <v>19</v>
      </c>
      <c r="AQ22" s="173" t="str">
        <f ca="1">'Round 11'!W23</f>
        <v/>
      </c>
      <c r="AR22" s="418" t="str">
        <f ca="1">IF(AQ22="","",('Round 11'!X23))</f>
        <v/>
      </c>
      <c r="AT22" s="176">
        <v>19</v>
      </c>
      <c r="AU22" s="173" t="str">
        <f ca="1">'Round 12'!W23</f>
        <v/>
      </c>
      <c r="AV22" s="418" t="str">
        <f ca="1">IF(AU22="","",('Round 12'!X23))</f>
        <v/>
      </c>
    </row>
    <row r="23" spans="2:48" s="168" customFormat="1" ht="12.6" customHeight="1">
      <c r="B23" s="176">
        <v>20</v>
      </c>
      <c r="C23" s="173" t="str">
        <f ca="1">'Round 1'!W24</f>
        <v/>
      </c>
      <c r="D23" s="422" t="str">
        <f ca="1">IF(C23="","",'Round 1'!X24)</f>
        <v/>
      </c>
      <c r="F23" s="176">
        <v>20</v>
      </c>
      <c r="G23" s="173" t="str">
        <f ca="1">'Round 2'!W24</f>
        <v/>
      </c>
      <c r="H23" s="418" t="str">
        <f ca="1">IF(G23="","",'Round 2'!X24)</f>
        <v/>
      </c>
      <c r="J23" s="176">
        <v>20</v>
      </c>
      <c r="K23" s="313" t="str">
        <f ca="1">'Round 3'!W24</f>
        <v/>
      </c>
      <c r="L23" s="418" t="str">
        <f ca="1">IF(K23="","",('Round 3'!X24))</f>
        <v/>
      </c>
      <c r="N23" s="176">
        <v>20</v>
      </c>
      <c r="O23" s="173" t="str">
        <f ca="1">'Round 4'!W24</f>
        <v/>
      </c>
      <c r="P23" s="418" t="str">
        <f ca="1">IF(O23="","",('Round 4'!X24))</f>
        <v/>
      </c>
      <c r="R23" s="176">
        <v>20</v>
      </c>
      <c r="S23" s="173" t="str">
        <f ca="1">'Round 5'!W24</f>
        <v/>
      </c>
      <c r="T23" s="418" t="str">
        <f ca="1">IF(S23="","",('Round 5'!X24))</f>
        <v/>
      </c>
      <c r="V23" s="176">
        <v>20</v>
      </c>
      <c r="W23" s="173" t="str">
        <f ca="1">'Round 6'!W24</f>
        <v/>
      </c>
      <c r="X23" s="418" t="str">
        <f ca="1">IF(W23="","",('Round 6'!X24))</f>
        <v/>
      </c>
      <c r="Z23" s="176">
        <v>20</v>
      </c>
      <c r="AA23" s="173" t="str">
        <f ca="1">'Round 7'!W24</f>
        <v/>
      </c>
      <c r="AB23" s="418" t="str">
        <f ca="1">IF(AA23="","",('Round 7'!X24))</f>
        <v/>
      </c>
      <c r="AD23" s="176">
        <v>20</v>
      </c>
      <c r="AE23" s="173" t="str">
        <f ca="1">'Round 8'!W24</f>
        <v/>
      </c>
      <c r="AF23" s="418" t="str">
        <f ca="1">IF(AE23="","",('Round 8'!X24))</f>
        <v/>
      </c>
      <c r="AH23" s="176">
        <v>20</v>
      </c>
      <c r="AI23" s="173" t="str">
        <f ca="1">'Round 9'!W24</f>
        <v/>
      </c>
      <c r="AJ23" s="418" t="str">
        <f ca="1">IF(AI23="","",('Round 9'!X24))</f>
        <v/>
      </c>
      <c r="AL23" s="176">
        <v>20</v>
      </c>
      <c r="AM23" s="173" t="str">
        <f ca="1">'Round 10'!W24</f>
        <v/>
      </c>
      <c r="AN23" s="418" t="str">
        <f ca="1">IF(AM23="","",('Round 10'!X24))</f>
        <v/>
      </c>
      <c r="AP23" s="176">
        <v>20</v>
      </c>
      <c r="AQ23" s="173" t="str">
        <f ca="1">'Round 11'!W24</f>
        <v/>
      </c>
      <c r="AR23" s="418" t="str">
        <f ca="1">IF(AQ23="","",('Round 11'!X24))</f>
        <v/>
      </c>
      <c r="AT23" s="176">
        <v>20</v>
      </c>
      <c r="AU23" s="173" t="str">
        <f ca="1">'Round 12'!W24</f>
        <v/>
      </c>
      <c r="AV23" s="418" t="str">
        <f ca="1">IF(AU23="","",('Round 12'!X24))</f>
        <v/>
      </c>
    </row>
    <row r="24" spans="2:48" s="168" customFormat="1" ht="12.6" customHeight="1">
      <c r="B24" s="176">
        <v>21</v>
      </c>
      <c r="C24" s="173" t="str">
        <f ca="1">'Round 1'!W25</f>
        <v/>
      </c>
      <c r="D24" s="422" t="str">
        <f ca="1">IF(C24="","",'Round 1'!X25)</f>
        <v/>
      </c>
      <c r="F24" s="176">
        <v>21</v>
      </c>
      <c r="G24" s="173" t="str">
        <f ca="1">'Round 2'!W25</f>
        <v/>
      </c>
      <c r="H24" s="418" t="str">
        <f ca="1">IF(G24="","",'Round 2'!X25)</f>
        <v/>
      </c>
      <c r="J24" s="176">
        <v>21</v>
      </c>
      <c r="K24" s="313" t="str">
        <f ca="1">'Round 3'!W25</f>
        <v/>
      </c>
      <c r="L24" s="418" t="str">
        <f ca="1">IF(K24="","",('Round 3'!X25))</f>
        <v/>
      </c>
      <c r="N24" s="176">
        <v>21</v>
      </c>
      <c r="O24" s="173" t="str">
        <f ca="1">'Round 4'!W25</f>
        <v/>
      </c>
      <c r="P24" s="418" t="str">
        <f ca="1">IF(O24="","",('Round 4'!X25))</f>
        <v/>
      </c>
      <c r="R24" s="176">
        <v>21</v>
      </c>
      <c r="S24" s="173" t="str">
        <f ca="1">'Round 5'!W25</f>
        <v/>
      </c>
      <c r="T24" s="418" t="str">
        <f ca="1">IF(S24="","",('Round 5'!X25))</f>
        <v/>
      </c>
      <c r="V24" s="176">
        <v>21</v>
      </c>
      <c r="W24" s="173" t="str">
        <f ca="1">'Round 6'!W25</f>
        <v/>
      </c>
      <c r="X24" s="418" t="str">
        <f ca="1">IF(W24="","",('Round 6'!X25))</f>
        <v/>
      </c>
      <c r="Z24" s="176">
        <v>21</v>
      </c>
      <c r="AA24" s="173" t="str">
        <f ca="1">'Round 7'!W25</f>
        <v/>
      </c>
      <c r="AB24" s="418" t="str">
        <f ca="1">IF(AA24="","",('Round 7'!X25))</f>
        <v/>
      </c>
      <c r="AD24" s="176">
        <v>21</v>
      </c>
      <c r="AE24" s="173" t="str">
        <f ca="1">'Round 8'!W25</f>
        <v/>
      </c>
      <c r="AF24" s="418" t="str">
        <f ca="1">IF(AE24="","",('Round 8'!X25))</f>
        <v/>
      </c>
      <c r="AH24" s="176">
        <v>21</v>
      </c>
      <c r="AI24" s="173" t="str">
        <f ca="1">'Round 9'!W25</f>
        <v/>
      </c>
      <c r="AJ24" s="418" t="str">
        <f ca="1">IF(AI24="","",('Round 9'!X25))</f>
        <v/>
      </c>
      <c r="AL24" s="176">
        <v>21</v>
      </c>
      <c r="AM24" s="173" t="str">
        <f ca="1">'Round 10'!W25</f>
        <v/>
      </c>
      <c r="AN24" s="418" t="str">
        <f ca="1">IF(AM24="","",('Round 10'!X25))</f>
        <v/>
      </c>
      <c r="AP24" s="176">
        <v>21</v>
      </c>
      <c r="AQ24" s="173" t="str">
        <f ca="1">'Round 11'!W25</f>
        <v/>
      </c>
      <c r="AR24" s="418" t="str">
        <f ca="1">IF(AQ24="","",('Round 11'!X25))</f>
        <v/>
      </c>
      <c r="AT24" s="176">
        <v>21</v>
      </c>
      <c r="AU24" s="173" t="str">
        <f ca="1">'Round 12'!W25</f>
        <v/>
      </c>
      <c r="AV24" s="418" t="str">
        <f ca="1">IF(AU24="","",('Round 12'!X25))</f>
        <v/>
      </c>
    </row>
    <row r="25" spans="2:48" s="168" customFormat="1" ht="12.6" customHeight="1">
      <c r="B25" s="176">
        <v>22</v>
      </c>
      <c r="C25" s="173" t="str">
        <f ca="1">'Round 1'!W26</f>
        <v/>
      </c>
      <c r="D25" s="422" t="str">
        <f ca="1">IF(C25="","",'Round 1'!X26)</f>
        <v/>
      </c>
      <c r="F25" s="176">
        <v>22</v>
      </c>
      <c r="G25" s="173" t="str">
        <f ca="1">'Round 2'!W26</f>
        <v/>
      </c>
      <c r="H25" s="418" t="str">
        <f ca="1">IF(G25="","",'Round 2'!X26)</f>
        <v/>
      </c>
      <c r="J25" s="176">
        <v>22</v>
      </c>
      <c r="K25" s="313" t="str">
        <f ca="1">'Round 3'!W26</f>
        <v/>
      </c>
      <c r="L25" s="418" t="str">
        <f ca="1">IF(K25="","",('Round 3'!X26))</f>
        <v/>
      </c>
      <c r="N25" s="176">
        <v>22</v>
      </c>
      <c r="O25" s="173" t="str">
        <f ca="1">'Round 4'!W26</f>
        <v/>
      </c>
      <c r="P25" s="418" t="str">
        <f ca="1">IF(O25="","",('Round 4'!X26))</f>
        <v/>
      </c>
      <c r="R25" s="176">
        <v>22</v>
      </c>
      <c r="S25" s="173" t="str">
        <f ca="1">'Round 5'!W26</f>
        <v/>
      </c>
      <c r="T25" s="418" t="str">
        <f ca="1">IF(S25="","",('Round 5'!X26))</f>
        <v/>
      </c>
      <c r="V25" s="176">
        <v>22</v>
      </c>
      <c r="W25" s="173" t="str">
        <f ca="1">'Round 6'!W26</f>
        <v/>
      </c>
      <c r="X25" s="418" t="str">
        <f ca="1">IF(W25="","",('Round 6'!X26))</f>
        <v/>
      </c>
      <c r="Z25" s="176">
        <v>22</v>
      </c>
      <c r="AA25" s="173" t="str">
        <f ca="1">'Round 7'!W26</f>
        <v/>
      </c>
      <c r="AB25" s="418" t="str">
        <f ca="1">IF(AA25="","",('Round 7'!X26))</f>
        <v/>
      </c>
      <c r="AD25" s="176">
        <v>22</v>
      </c>
      <c r="AE25" s="173" t="str">
        <f ca="1">'Round 8'!W26</f>
        <v/>
      </c>
      <c r="AF25" s="418" t="str">
        <f ca="1">IF(AE25="","",('Round 8'!X26))</f>
        <v/>
      </c>
      <c r="AH25" s="176">
        <v>22</v>
      </c>
      <c r="AI25" s="173" t="str">
        <f ca="1">'Round 9'!W26</f>
        <v/>
      </c>
      <c r="AJ25" s="418" t="str">
        <f ca="1">IF(AI25="","",('Round 9'!X26))</f>
        <v/>
      </c>
      <c r="AL25" s="176">
        <v>22</v>
      </c>
      <c r="AM25" s="173" t="str">
        <f ca="1">'Round 10'!W26</f>
        <v/>
      </c>
      <c r="AN25" s="418" t="str">
        <f ca="1">IF(AM25="","",('Round 10'!X26))</f>
        <v/>
      </c>
      <c r="AP25" s="176">
        <v>22</v>
      </c>
      <c r="AQ25" s="173" t="str">
        <f ca="1">'Round 11'!W26</f>
        <v/>
      </c>
      <c r="AR25" s="418" t="str">
        <f ca="1">IF(AQ25="","",('Round 11'!X26))</f>
        <v/>
      </c>
      <c r="AT25" s="176">
        <v>22</v>
      </c>
      <c r="AU25" s="173" t="str">
        <f ca="1">'Round 12'!W26</f>
        <v/>
      </c>
      <c r="AV25" s="418" t="str">
        <f ca="1">IF(AU25="","",('Round 12'!X26))</f>
        <v/>
      </c>
    </row>
    <row r="26" spans="2:48" s="168" customFormat="1" ht="12.6" customHeight="1">
      <c r="B26" s="176">
        <v>23</v>
      </c>
      <c r="C26" s="173" t="str">
        <f ca="1">'Round 1'!W27</f>
        <v/>
      </c>
      <c r="D26" s="422" t="str">
        <f ca="1">IF(C26="","",'Round 1'!X27)</f>
        <v/>
      </c>
      <c r="F26" s="176">
        <v>23</v>
      </c>
      <c r="G26" s="173" t="str">
        <f ca="1">'Round 2'!W27</f>
        <v/>
      </c>
      <c r="H26" s="418" t="str">
        <f ca="1">IF(G26="","",'Round 2'!X27)</f>
        <v/>
      </c>
      <c r="J26" s="176">
        <v>23</v>
      </c>
      <c r="K26" s="313" t="str">
        <f ca="1">'Round 3'!W27</f>
        <v/>
      </c>
      <c r="L26" s="418" t="str">
        <f ca="1">IF(K26="","",('Round 3'!X27))</f>
        <v/>
      </c>
      <c r="N26" s="176">
        <v>23</v>
      </c>
      <c r="O26" s="173" t="str">
        <f ca="1">'Round 4'!W27</f>
        <v/>
      </c>
      <c r="P26" s="418" t="str">
        <f ca="1">IF(O26="","",('Round 4'!X27))</f>
        <v/>
      </c>
      <c r="R26" s="176">
        <v>23</v>
      </c>
      <c r="S26" s="173" t="str">
        <f ca="1">'Round 5'!W27</f>
        <v/>
      </c>
      <c r="T26" s="418" t="str">
        <f ca="1">IF(S26="","",('Round 5'!X27))</f>
        <v/>
      </c>
      <c r="V26" s="176">
        <v>23</v>
      </c>
      <c r="W26" s="173" t="str">
        <f ca="1">'Round 6'!W27</f>
        <v/>
      </c>
      <c r="X26" s="418" t="str">
        <f ca="1">IF(W26="","",('Round 6'!X27))</f>
        <v/>
      </c>
      <c r="Z26" s="176">
        <v>23</v>
      </c>
      <c r="AA26" s="173" t="str">
        <f ca="1">'Round 7'!W27</f>
        <v/>
      </c>
      <c r="AB26" s="418" t="str">
        <f ca="1">IF(AA26="","",('Round 7'!X27))</f>
        <v/>
      </c>
      <c r="AD26" s="176">
        <v>23</v>
      </c>
      <c r="AE26" s="173" t="str">
        <f ca="1">'Round 8'!W27</f>
        <v/>
      </c>
      <c r="AF26" s="418" t="str">
        <f ca="1">IF(AE26="","",('Round 8'!X27))</f>
        <v/>
      </c>
      <c r="AH26" s="176">
        <v>23</v>
      </c>
      <c r="AI26" s="173" t="str">
        <f ca="1">'Round 9'!W27</f>
        <v/>
      </c>
      <c r="AJ26" s="418" t="str">
        <f ca="1">IF(AI26="","",('Round 9'!X27))</f>
        <v/>
      </c>
      <c r="AL26" s="176">
        <v>23</v>
      </c>
      <c r="AM26" s="173" t="str">
        <f ca="1">'Round 10'!W27</f>
        <v/>
      </c>
      <c r="AN26" s="418" t="str">
        <f ca="1">IF(AM26="","",('Round 10'!X27))</f>
        <v/>
      </c>
      <c r="AP26" s="176">
        <v>23</v>
      </c>
      <c r="AQ26" s="173" t="str">
        <f ca="1">'Round 11'!W27</f>
        <v/>
      </c>
      <c r="AR26" s="418" t="str">
        <f ca="1">IF(AQ26="","",('Round 11'!X27))</f>
        <v/>
      </c>
      <c r="AT26" s="176">
        <v>23</v>
      </c>
      <c r="AU26" s="173" t="str">
        <f ca="1">'Round 12'!W27</f>
        <v/>
      </c>
      <c r="AV26" s="418" t="str">
        <f ca="1">IF(AU26="","",('Round 12'!X27))</f>
        <v/>
      </c>
    </row>
    <row r="27" spans="2:48" s="168" customFormat="1" ht="12.6" customHeight="1">
      <c r="B27" s="176">
        <v>24</v>
      </c>
      <c r="C27" s="173" t="str">
        <f ca="1">'Round 1'!W28</f>
        <v/>
      </c>
      <c r="D27" s="422" t="str">
        <f ca="1">IF(C27="","",'Round 1'!X28)</f>
        <v/>
      </c>
      <c r="F27" s="176">
        <v>24</v>
      </c>
      <c r="G27" s="173" t="str">
        <f ca="1">'Round 2'!W28</f>
        <v/>
      </c>
      <c r="H27" s="418" t="str">
        <f ca="1">IF(G27="","",'Round 2'!X28)</f>
        <v/>
      </c>
      <c r="J27" s="176">
        <v>24</v>
      </c>
      <c r="K27" s="313" t="str">
        <f ca="1">'Round 3'!W28</f>
        <v/>
      </c>
      <c r="L27" s="418" t="str">
        <f ca="1">IF(K27="","",('Round 3'!X28))</f>
        <v/>
      </c>
      <c r="N27" s="176">
        <v>24</v>
      </c>
      <c r="O27" s="173" t="str">
        <f ca="1">'Round 4'!W28</f>
        <v/>
      </c>
      <c r="P27" s="418" t="str">
        <f ca="1">IF(O27="","",('Round 4'!X28))</f>
        <v/>
      </c>
      <c r="R27" s="176">
        <v>24</v>
      </c>
      <c r="S27" s="173" t="str">
        <f ca="1">'Round 5'!W28</f>
        <v/>
      </c>
      <c r="T27" s="418" t="str">
        <f ca="1">IF(S27="","",('Round 5'!X28))</f>
        <v/>
      </c>
      <c r="V27" s="176">
        <v>24</v>
      </c>
      <c r="W27" s="173" t="str">
        <f ca="1">'Round 6'!W28</f>
        <v/>
      </c>
      <c r="X27" s="418" t="str">
        <f ca="1">IF(W27="","",('Round 6'!X28))</f>
        <v/>
      </c>
      <c r="Z27" s="176">
        <v>24</v>
      </c>
      <c r="AA27" s="173" t="str">
        <f ca="1">'Round 7'!W28</f>
        <v/>
      </c>
      <c r="AB27" s="418" t="str">
        <f ca="1">IF(AA27="","",('Round 7'!X28))</f>
        <v/>
      </c>
      <c r="AD27" s="176">
        <v>24</v>
      </c>
      <c r="AE27" s="173" t="str">
        <f ca="1">'Round 8'!W28</f>
        <v/>
      </c>
      <c r="AF27" s="418" t="str">
        <f ca="1">IF(AE27="","",('Round 8'!X28))</f>
        <v/>
      </c>
      <c r="AH27" s="176">
        <v>24</v>
      </c>
      <c r="AI27" s="173" t="str">
        <f ca="1">'Round 9'!W28</f>
        <v/>
      </c>
      <c r="AJ27" s="418" t="str">
        <f ca="1">IF(AI27="","",('Round 9'!X28))</f>
        <v/>
      </c>
      <c r="AL27" s="176">
        <v>24</v>
      </c>
      <c r="AM27" s="173" t="str">
        <f ca="1">'Round 10'!W28</f>
        <v/>
      </c>
      <c r="AN27" s="418" t="str">
        <f ca="1">IF(AM27="","",('Round 10'!X28))</f>
        <v/>
      </c>
      <c r="AP27" s="176">
        <v>24</v>
      </c>
      <c r="AQ27" s="173" t="str">
        <f ca="1">'Round 11'!W28</f>
        <v/>
      </c>
      <c r="AR27" s="418" t="str">
        <f ca="1">IF(AQ27="","",('Round 11'!X28))</f>
        <v/>
      </c>
      <c r="AT27" s="176">
        <v>24</v>
      </c>
      <c r="AU27" s="173" t="str">
        <f ca="1">'Round 12'!W28</f>
        <v/>
      </c>
      <c r="AV27" s="418" t="str">
        <f ca="1">IF(AU27="","",('Round 12'!X28))</f>
        <v/>
      </c>
    </row>
    <row r="28" spans="2:48" s="168" customFormat="1" ht="12.6" customHeight="1">
      <c r="B28" s="176">
        <v>25</v>
      </c>
      <c r="C28" s="173" t="str">
        <f ca="1">'Round 1'!W29</f>
        <v/>
      </c>
      <c r="D28" s="422" t="str">
        <f ca="1">IF(C28="","",'Round 1'!X29)</f>
        <v/>
      </c>
      <c r="F28" s="176">
        <v>25</v>
      </c>
      <c r="G28" s="173" t="str">
        <f ca="1">'Round 2'!W29</f>
        <v/>
      </c>
      <c r="H28" s="418" t="str">
        <f ca="1">IF(G28="","",'Round 2'!X29)</f>
        <v/>
      </c>
      <c r="J28" s="176">
        <v>25</v>
      </c>
      <c r="K28" s="313" t="str">
        <f ca="1">'Round 3'!W29</f>
        <v/>
      </c>
      <c r="L28" s="418" t="str">
        <f ca="1">IF(K28="","",('Round 3'!X29))</f>
        <v/>
      </c>
      <c r="N28" s="176">
        <v>25</v>
      </c>
      <c r="O28" s="173" t="str">
        <f ca="1">'Round 4'!W29</f>
        <v/>
      </c>
      <c r="P28" s="418" t="str">
        <f ca="1">IF(O28="","",('Round 4'!X29))</f>
        <v/>
      </c>
      <c r="R28" s="176">
        <v>25</v>
      </c>
      <c r="S28" s="173" t="str">
        <f ca="1">'Round 5'!W29</f>
        <v/>
      </c>
      <c r="T28" s="418" t="str">
        <f ca="1">IF(S28="","",('Round 5'!X29))</f>
        <v/>
      </c>
      <c r="V28" s="176">
        <v>25</v>
      </c>
      <c r="W28" s="173" t="str">
        <f ca="1">'Round 6'!W29</f>
        <v/>
      </c>
      <c r="X28" s="418" t="str">
        <f ca="1">IF(W28="","",('Round 6'!X29))</f>
        <v/>
      </c>
      <c r="Z28" s="176">
        <v>25</v>
      </c>
      <c r="AA28" s="173" t="str">
        <f ca="1">'Round 7'!W29</f>
        <v/>
      </c>
      <c r="AB28" s="418" t="str">
        <f ca="1">IF(AA28="","",('Round 7'!X29))</f>
        <v/>
      </c>
      <c r="AD28" s="176">
        <v>25</v>
      </c>
      <c r="AE28" s="173" t="str">
        <f ca="1">'Round 8'!W29</f>
        <v/>
      </c>
      <c r="AF28" s="418" t="str">
        <f ca="1">IF(AE28="","",('Round 8'!X29))</f>
        <v/>
      </c>
      <c r="AH28" s="176">
        <v>25</v>
      </c>
      <c r="AI28" s="173" t="str">
        <f ca="1">'Round 9'!W29</f>
        <v/>
      </c>
      <c r="AJ28" s="418" t="str">
        <f ca="1">IF(AI28="","",('Round 9'!X29))</f>
        <v/>
      </c>
      <c r="AL28" s="176">
        <v>25</v>
      </c>
      <c r="AM28" s="173" t="str">
        <f ca="1">'Round 10'!W29</f>
        <v/>
      </c>
      <c r="AN28" s="418" t="str">
        <f ca="1">IF(AM28="","",('Round 10'!X29))</f>
        <v/>
      </c>
      <c r="AP28" s="176">
        <v>25</v>
      </c>
      <c r="AQ28" s="173" t="str">
        <f ca="1">'Round 11'!W29</f>
        <v/>
      </c>
      <c r="AR28" s="418" t="str">
        <f ca="1">IF(AQ28="","",('Round 11'!X29))</f>
        <v/>
      </c>
      <c r="AT28" s="176">
        <v>25</v>
      </c>
      <c r="AU28" s="173" t="str">
        <f ca="1">'Round 12'!W29</f>
        <v/>
      </c>
      <c r="AV28" s="418" t="str">
        <f ca="1">IF(AU28="","",('Round 12'!X29))</f>
        <v/>
      </c>
    </row>
    <row r="29" spans="2:48" s="168" customFormat="1" ht="12.6" customHeight="1">
      <c r="B29" s="176">
        <v>26</v>
      </c>
      <c r="C29" s="173" t="str">
        <f ca="1">'Round 1'!W30</f>
        <v/>
      </c>
      <c r="D29" s="422" t="str">
        <f ca="1">IF(C29="","",'Round 1'!X30)</f>
        <v/>
      </c>
      <c r="F29" s="176">
        <v>26</v>
      </c>
      <c r="G29" s="173" t="str">
        <f ca="1">'Round 2'!W30</f>
        <v/>
      </c>
      <c r="H29" s="418" t="str">
        <f ca="1">IF(G29="","",'Round 2'!X30)</f>
        <v/>
      </c>
      <c r="J29" s="176">
        <v>26</v>
      </c>
      <c r="K29" s="313" t="str">
        <f ca="1">'Round 3'!W30</f>
        <v/>
      </c>
      <c r="L29" s="418" t="str">
        <f ca="1">IF(K29="","",('Round 3'!X30))</f>
        <v/>
      </c>
      <c r="N29" s="176">
        <v>26</v>
      </c>
      <c r="O29" s="173" t="str">
        <f ca="1">'Round 4'!W30</f>
        <v/>
      </c>
      <c r="P29" s="418" t="str">
        <f ca="1">IF(O29="","",('Round 4'!X30))</f>
        <v/>
      </c>
      <c r="R29" s="176">
        <v>26</v>
      </c>
      <c r="S29" s="173" t="str">
        <f ca="1">'Round 5'!W30</f>
        <v/>
      </c>
      <c r="T29" s="418" t="str">
        <f ca="1">IF(S29="","",('Round 5'!X30))</f>
        <v/>
      </c>
      <c r="V29" s="176">
        <v>26</v>
      </c>
      <c r="W29" s="173" t="str">
        <f ca="1">'Round 6'!W30</f>
        <v/>
      </c>
      <c r="X29" s="418" t="str">
        <f ca="1">IF(W29="","",('Round 6'!X30))</f>
        <v/>
      </c>
      <c r="Z29" s="176">
        <v>26</v>
      </c>
      <c r="AA29" s="173" t="str">
        <f ca="1">'Round 7'!W30</f>
        <v/>
      </c>
      <c r="AB29" s="418" t="str">
        <f ca="1">IF(AA29="","",('Round 7'!X30))</f>
        <v/>
      </c>
      <c r="AD29" s="176">
        <v>26</v>
      </c>
      <c r="AE29" s="173" t="str">
        <f ca="1">'Round 8'!W30</f>
        <v/>
      </c>
      <c r="AF29" s="418" t="str">
        <f ca="1">IF(AE29="","",('Round 8'!X30))</f>
        <v/>
      </c>
      <c r="AH29" s="176">
        <v>26</v>
      </c>
      <c r="AI29" s="173" t="str">
        <f ca="1">'Round 9'!W30</f>
        <v/>
      </c>
      <c r="AJ29" s="418" t="str">
        <f ca="1">IF(AI29="","",('Round 9'!X30))</f>
        <v/>
      </c>
      <c r="AL29" s="176">
        <v>26</v>
      </c>
      <c r="AM29" s="173" t="str">
        <f ca="1">'Round 10'!W30</f>
        <v/>
      </c>
      <c r="AN29" s="418" t="str">
        <f ca="1">IF(AM29="","",('Round 10'!X30))</f>
        <v/>
      </c>
      <c r="AP29" s="176">
        <v>26</v>
      </c>
      <c r="AQ29" s="173" t="str">
        <f ca="1">'Round 11'!W30</f>
        <v/>
      </c>
      <c r="AR29" s="418" t="str">
        <f ca="1">IF(AQ29="","",('Round 11'!X30))</f>
        <v/>
      </c>
      <c r="AT29" s="176">
        <v>26</v>
      </c>
      <c r="AU29" s="173" t="str">
        <f ca="1">'Round 12'!W30</f>
        <v/>
      </c>
      <c r="AV29" s="418" t="str">
        <f ca="1">IF(AU29="","",('Round 12'!X30))</f>
        <v/>
      </c>
    </row>
    <row r="30" spans="2:48" s="168" customFormat="1" ht="12.6" customHeight="1">
      <c r="B30" s="176">
        <v>27</v>
      </c>
      <c r="C30" s="173" t="str">
        <f ca="1">'Round 1'!W31</f>
        <v/>
      </c>
      <c r="D30" s="422" t="str">
        <f ca="1">IF(C30="","",'Round 1'!X31)</f>
        <v/>
      </c>
      <c r="F30" s="176">
        <v>27</v>
      </c>
      <c r="G30" s="173" t="str">
        <f ca="1">'Round 2'!W31</f>
        <v/>
      </c>
      <c r="H30" s="418" t="str">
        <f ca="1">IF(G30="","",'Round 2'!X31)</f>
        <v/>
      </c>
      <c r="J30" s="176">
        <v>27</v>
      </c>
      <c r="K30" s="313" t="str">
        <f ca="1">'Round 3'!W31</f>
        <v/>
      </c>
      <c r="L30" s="418" t="str">
        <f ca="1">IF(K30="","",('Round 3'!X31))</f>
        <v/>
      </c>
      <c r="N30" s="176">
        <v>27</v>
      </c>
      <c r="O30" s="173" t="str">
        <f ca="1">'Round 4'!W31</f>
        <v/>
      </c>
      <c r="P30" s="418" t="str">
        <f ca="1">IF(O30="","",('Round 4'!X31))</f>
        <v/>
      </c>
      <c r="R30" s="176">
        <v>27</v>
      </c>
      <c r="S30" s="173" t="str">
        <f ca="1">'Round 5'!W31</f>
        <v/>
      </c>
      <c r="T30" s="418" t="str">
        <f ca="1">IF(S30="","",('Round 5'!X31))</f>
        <v/>
      </c>
      <c r="V30" s="176">
        <v>27</v>
      </c>
      <c r="W30" s="173" t="str">
        <f ca="1">'Round 6'!W31</f>
        <v/>
      </c>
      <c r="X30" s="418" t="str">
        <f ca="1">IF(W30="","",('Round 6'!X31))</f>
        <v/>
      </c>
      <c r="Z30" s="176">
        <v>27</v>
      </c>
      <c r="AA30" s="173" t="str">
        <f ca="1">'Round 7'!W31</f>
        <v/>
      </c>
      <c r="AB30" s="418" t="str">
        <f ca="1">IF(AA30="","",('Round 7'!X31))</f>
        <v/>
      </c>
      <c r="AD30" s="176">
        <v>27</v>
      </c>
      <c r="AE30" s="173" t="str">
        <f ca="1">'Round 8'!W31</f>
        <v/>
      </c>
      <c r="AF30" s="418" t="str">
        <f ca="1">IF(AE30="","",('Round 8'!X31))</f>
        <v/>
      </c>
      <c r="AH30" s="176">
        <v>27</v>
      </c>
      <c r="AI30" s="173" t="str">
        <f ca="1">'Round 9'!W31</f>
        <v/>
      </c>
      <c r="AJ30" s="418" t="str">
        <f ca="1">IF(AI30="","",('Round 9'!X31))</f>
        <v/>
      </c>
      <c r="AL30" s="176">
        <v>27</v>
      </c>
      <c r="AM30" s="173" t="str">
        <f ca="1">'Round 10'!W31</f>
        <v/>
      </c>
      <c r="AN30" s="418" t="str">
        <f ca="1">IF(AM30="","",('Round 10'!X31))</f>
        <v/>
      </c>
      <c r="AP30" s="176">
        <v>27</v>
      </c>
      <c r="AQ30" s="173" t="str">
        <f ca="1">'Round 11'!W31</f>
        <v/>
      </c>
      <c r="AR30" s="418" t="str">
        <f ca="1">IF(AQ30="","",('Round 11'!X31))</f>
        <v/>
      </c>
      <c r="AT30" s="176">
        <v>27</v>
      </c>
      <c r="AU30" s="173" t="str">
        <f ca="1">'Round 12'!W31</f>
        <v/>
      </c>
      <c r="AV30" s="418" t="str">
        <f ca="1">IF(AU30="","",('Round 12'!X31))</f>
        <v/>
      </c>
    </row>
    <row r="31" spans="2:48" s="168" customFormat="1" ht="12.6" customHeight="1">
      <c r="B31" s="176">
        <v>28</v>
      </c>
      <c r="C31" s="173" t="str">
        <f ca="1">'Round 1'!W32</f>
        <v/>
      </c>
      <c r="D31" s="422" t="str">
        <f ca="1">IF(C31="","",'Round 1'!X32)</f>
        <v/>
      </c>
      <c r="F31" s="176">
        <v>28</v>
      </c>
      <c r="G31" s="173" t="str">
        <f ca="1">'Round 2'!W32</f>
        <v/>
      </c>
      <c r="H31" s="418" t="str">
        <f ca="1">IF(G31="","",'Round 2'!X32)</f>
        <v/>
      </c>
      <c r="J31" s="176">
        <v>28</v>
      </c>
      <c r="K31" s="313" t="str">
        <f ca="1">'Round 3'!W32</f>
        <v/>
      </c>
      <c r="L31" s="418" t="str">
        <f ca="1">IF(K31="","",('Round 3'!X32))</f>
        <v/>
      </c>
      <c r="N31" s="176">
        <v>28</v>
      </c>
      <c r="O31" s="173" t="str">
        <f ca="1">'Round 4'!W32</f>
        <v/>
      </c>
      <c r="P31" s="418" t="str">
        <f ca="1">IF(O31="","",('Round 4'!X32))</f>
        <v/>
      </c>
      <c r="R31" s="176">
        <v>28</v>
      </c>
      <c r="S31" s="173" t="str">
        <f ca="1">'Round 5'!W32</f>
        <v/>
      </c>
      <c r="T31" s="418" t="str">
        <f ca="1">IF(S31="","",('Round 5'!X32))</f>
        <v/>
      </c>
      <c r="V31" s="176">
        <v>28</v>
      </c>
      <c r="W31" s="173" t="str">
        <f ca="1">'Round 6'!W32</f>
        <v/>
      </c>
      <c r="X31" s="418" t="str">
        <f ca="1">IF(W31="","",('Round 6'!X32))</f>
        <v/>
      </c>
      <c r="Z31" s="176">
        <v>28</v>
      </c>
      <c r="AA31" s="173" t="str">
        <f ca="1">'Round 7'!W32</f>
        <v/>
      </c>
      <c r="AB31" s="418" t="str">
        <f ca="1">IF(AA31="","",('Round 7'!X32))</f>
        <v/>
      </c>
      <c r="AD31" s="176">
        <v>28</v>
      </c>
      <c r="AE31" s="173" t="str">
        <f ca="1">'Round 8'!W32</f>
        <v/>
      </c>
      <c r="AF31" s="418" t="str">
        <f ca="1">IF(AE31="","",('Round 8'!X32))</f>
        <v/>
      </c>
      <c r="AH31" s="176">
        <v>28</v>
      </c>
      <c r="AI31" s="173" t="str">
        <f ca="1">'Round 9'!W32</f>
        <v/>
      </c>
      <c r="AJ31" s="418" t="str">
        <f ca="1">IF(AI31="","",('Round 9'!X32))</f>
        <v/>
      </c>
      <c r="AL31" s="176">
        <v>28</v>
      </c>
      <c r="AM31" s="173" t="str">
        <f ca="1">'Round 10'!W32</f>
        <v/>
      </c>
      <c r="AN31" s="418" t="str">
        <f ca="1">IF(AM31="","",('Round 10'!X32))</f>
        <v/>
      </c>
      <c r="AP31" s="176">
        <v>28</v>
      </c>
      <c r="AQ31" s="173" t="str">
        <f ca="1">'Round 11'!W32</f>
        <v/>
      </c>
      <c r="AR31" s="418" t="str">
        <f ca="1">IF(AQ31="","",('Round 11'!X32))</f>
        <v/>
      </c>
      <c r="AT31" s="176">
        <v>28</v>
      </c>
      <c r="AU31" s="173" t="str">
        <f ca="1">'Round 12'!W32</f>
        <v/>
      </c>
      <c r="AV31" s="418" t="str">
        <f ca="1">IF(AU31="","",('Round 12'!X32))</f>
        <v/>
      </c>
    </row>
    <row r="32" spans="2:48" s="168" customFormat="1" ht="12.6" customHeight="1">
      <c r="B32" s="176">
        <v>29</v>
      </c>
      <c r="C32" s="173" t="str">
        <f ca="1">'Round 1'!W33</f>
        <v/>
      </c>
      <c r="D32" s="422" t="str">
        <f ca="1">IF(C32="","",'Round 1'!X33)</f>
        <v/>
      </c>
      <c r="F32" s="176">
        <v>29</v>
      </c>
      <c r="G32" s="173" t="str">
        <f ca="1">'Round 2'!W33</f>
        <v/>
      </c>
      <c r="H32" s="418" t="str">
        <f ca="1">IF(G32="","",'Round 2'!X33)</f>
        <v/>
      </c>
      <c r="J32" s="176">
        <v>29</v>
      </c>
      <c r="K32" s="313" t="str">
        <f ca="1">'Round 3'!W33</f>
        <v/>
      </c>
      <c r="L32" s="418" t="str">
        <f ca="1">IF(K32="","",('Round 3'!X33))</f>
        <v/>
      </c>
      <c r="N32" s="176">
        <v>29</v>
      </c>
      <c r="O32" s="173" t="str">
        <f ca="1">'Round 4'!W33</f>
        <v/>
      </c>
      <c r="P32" s="418" t="str">
        <f ca="1">IF(O32="","",('Round 4'!X33))</f>
        <v/>
      </c>
      <c r="R32" s="176">
        <v>29</v>
      </c>
      <c r="S32" s="173" t="str">
        <f ca="1">'Round 5'!W33</f>
        <v/>
      </c>
      <c r="T32" s="418" t="str">
        <f ca="1">IF(S32="","",('Round 5'!X33))</f>
        <v/>
      </c>
      <c r="V32" s="176">
        <v>29</v>
      </c>
      <c r="W32" s="173" t="str">
        <f ca="1">'Round 6'!W33</f>
        <v/>
      </c>
      <c r="X32" s="418" t="str">
        <f ca="1">IF(W32="","",('Round 6'!X33))</f>
        <v/>
      </c>
      <c r="Z32" s="176">
        <v>29</v>
      </c>
      <c r="AA32" s="173" t="str">
        <f ca="1">'Round 7'!W33</f>
        <v/>
      </c>
      <c r="AB32" s="418" t="str">
        <f ca="1">IF(AA32="","",('Round 7'!X33))</f>
        <v/>
      </c>
      <c r="AD32" s="176">
        <v>29</v>
      </c>
      <c r="AE32" s="173" t="str">
        <f ca="1">'Round 8'!W33</f>
        <v/>
      </c>
      <c r="AF32" s="418" t="str">
        <f ca="1">IF(AE32="","",('Round 8'!X33))</f>
        <v/>
      </c>
      <c r="AH32" s="176">
        <v>29</v>
      </c>
      <c r="AI32" s="173" t="str">
        <f ca="1">'Round 9'!W33</f>
        <v/>
      </c>
      <c r="AJ32" s="418" t="str">
        <f ca="1">IF(AI32="","",('Round 9'!X33))</f>
        <v/>
      </c>
      <c r="AL32" s="176">
        <v>29</v>
      </c>
      <c r="AM32" s="173" t="str">
        <f ca="1">'Round 10'!W33</f>
        <v/>
      </c>
      <c r="AN32" s="418" t="str">
        <f ca="1">IF(AM32="","",('Round 10'!X33))</f>
        <v/>
      </c>
      <c r="AP32" s="176">
        <v>29</v>
      </c>
      <c r="AQ32" s="173" t="str">
        <f ca="1">'Round 11'!W33</f>
        <v/>
      </c>
      <c r="AR32" s="418" t="str">
        <f ca="1">IF(AQ32="","",('Round 11'!X33))</f>
        <v/>
      </c>
      <c r="AT32" s="176">
        <v>29</v>
      </c>
      <c r="AU32" s="173" t="str">
        <f ca="1">'Round 12'!W33</f>
        <v/>
      </c>
      <c r="AV32" s="418" t="str">
        <f ca="1">IF(AU32="","",('Round 12'!X33))</f>
        <v/>
      </c>
    </row>
    <row r="33" spans="2:48" s="168" customFormat="1" ht="12.6" customHeight="1">
      <c r="B33" s="176">
        <v>30</v>
      </c>
      <c r="C33" s="173" t="str">
        <f ca="1">'Round 1'!W34</f>
        <v/>
      </c>
      <c r="D33" s="422" t="str">
        <f ca="1">IF(C33="","",'Round 1'!X34)</f>
        <v/>
      </c>
      <c r="F33" s="176">
        <v>30</v>
      </c>
      <c r="G33" s="173" t="str">
        <f ca="1">'Round 2'!W34</f>
        <v/>
      </c>
      <c r="H33" s="418" t="str">
        <f ca="1">IF(G33="","",'Round 2'!X34)</f>
        <v/>
      </c>
      <c r="J33" s="176">
        <v>30</v>
      </c>
      <c r="K33" s="313" t="str">
        <f ca="1">'Round 3'!W34</f>
        <v/>
      </c>
      <c r="L33" s="418" t="str">
        <f ca="1">IF(K33="","",('Round 3'!X34))</f>
        <v/>
      </c>
      <c r="N33" s="176">
        <v>30</v>
      </c>
      <c r="O33" s="173" t="str">
        <f ca="1">'Round 4'!W34</f>
        <v/>
      </c>
      <c r="P33" s="418" t="str">
        <f ca="1">IF(O33="","",('Round 4'!X34))</f>
        <v/>
      </c>
      <c r="R33" s="176">
        <v>30</v>
      </c>
      <c r="S33" s="173" t="str">
        <f ca="1">'Round 5'!W34</f>
        <v/>
      </c>
      <c r="T33" s="418" t="str">
        <f ca="1">IF(S33="","",('Round 5'!X34))</f>
        <v/>
      </c>
      <c r="V33" s="176">
        <v>30</v>
      </c>
      <c r="W33" s="173" t="str">
        <f ca="1">'Round 6'!W34</f>
        <v/>
      </c>
      <c r="X33" s="418" t="str">
        <f ca="1">IF(W33="","",('Round 6'!X34))</f>
        <v/>
      </c>
      <c r="Z33" s="176">
        <v>30</v>
      </c>
      <c r="AA33" s="173" t="str">
        <f ca="1">'Round 7'!W34</f>
        <v/>
      </c>
      <c r="AB33" s="418" t="str">
        <f ca="1">IF(AA33="","",('Round 7'!X34))</f>
        <v/>
      </c>
      <c r="AD33" s="176">
        <v>30</v>
      </c>
      <c r="AE33" s="173" t="str">
        <f ca="1">'Round 8'!W34</f>
        <v/>
      </c>
      <c r="AF33" s="418" t="str">
        <f ca="1">IF(AE33="","",('Round 8'!X34))</f>
        <v/>
      </c>
      <c r="AH33" s="176">
        <v>30</v>
      </c>
      <c r="AI33" s="173" t="str">
        <f ca="1">'Round 9'!W34</f>
        <v/>
      </c>
      <c r="AJ33" s="418" t="str">
        <f ca="1">IF(AI33="","",('Round 9'!X34))</f>
        <v/>
      </c>
      <c r="AL33" s="176">
        <v>30</v>
      </c>
      <c r="AM33" s="173" t="str">
        <f ca="1">'Round 10'!W34</f>
        <v/>
      </c>
      <c r="AN33" s="418" t="str">
        <f ca="1">IF(AM33="","",('Round 10'!X34))</f>
        <v/>
      </c>
      <c r="AP33" s="176">
        <v>30</v>
      </c>
      <c r="AQ33" s="173" t="str">
        <f ca="1">'Round 11'!W34</f>
        <v/>
      </c>
      <c r="AR33" s="418" t="str">
        <f ca="1">IF(AQ33="","",('Round 11'!X34))</f>
        <v/>
      </c>
      <c r="AT33" s="176">
        <v>30</v>
      </c>
      <c r="AU33" s="173" t="str">
        <f ca="1">'Round 12'!W34</f>
        <v/>
      </c>
      <c r="AV33" s="418" t="str">
        <f ca="1">IF(AU33="","",('Round 12'!X34))</f>
        <v/>
      </c>
    </row>
    <row r="34" spans="2:48" s="168" customFormat="1" ht="12.6" customHeight="1">
      <c r="B34" s="176">
        <v>31</v>
      </c>
      <c r="C34" s="173" t="str">
        <f ca="1">'Round 1'!W35</f>
        <v/>
      </c>
      <c r="D34" s="422" t="str">
        <f ca="1">IF(C34="","",'Round 1'!X35)</f>
        <v/>
      </c>
      <c r="F34" s="176">
        <v>31</v>
      </c>
      <c r="G34" s="173" t="str">
        <f ca="1">'Round 2'!W35</f>
        <v/>
      </c>
      <c r="H34" s="418" t="str">
        <f ca="1">IF(G34="","",'Round 2'!X35)</f>
        <v/>
      </c>
      <c r="J34" s="176">
        <v>31</v>
      </c>
      <c r="K34" s="313" t="str">
        <f ca="1">'Round 3'!W35</f>
        <v/>
      </c>
      <c r="L34" s="418" t="str">
        <f ca="1">IF(K34="","",('Round 3'!X35))</f>
        <v/>
      </c>
      <c r="N34" s="176">
        <v>31</v>
      </c>
      <c r="O34" s="173" t="str">
        <f ca="1">'Round 4'!W35</f>
        <v/>
      </c>
      <c r="P34" s="418" t="str">
        <f ca="1">IF(O34="","",('Round 4'!X35))</f>
        <v/>
      </c>
      <c r="R34" s="176">
        <v>31</v>
      </c>
      <c r="S34" s="173" t="str">
        <f ca="1">'Round 5'!W35</f>
        <v/>
      </c>
      <c r="T34" s="418" t="str">
        <f ca="1">IF(S34="","",('Round 5'!X35))</f>
        <v/>
      </c>
      <c r="V34" s="176">
        <v>31</v>
      </c>
      <c r="W34" s="173" t="str">
        <f ca="1">'Round 6'!W35</f>
        <v/>
      </c>
      <c r="X34" s="418" t="str">
        <f ca="1">IF(W34="","",('Round 6'!X35))</f>
        <v/>
      </c>
      <c r="Z34" s="176">
        <v>31</v>
      </c>
      <c r="AA34" s="173" t="str">
        <f ca="1">'Round 7'!W35</f>
        <v/>
      </c>
      <c r="AB34" s="418" t="str">
        <f ca="1">IF(AA34="","",('Round 7'!X35))</f>
        <v/>
      </c>
      <c r="AD34" s="176">
        <v>31</v>
      </c>
      <c r="AE34" s="173" t="str">
        <f ca="1">'Round 8'!W35</f>
        <v/>
      </c>
      <c r="AF34" s="418" t="str">
        <f ca="1">IF(AE34="","",('Round 8'!X35))</f>
        <v/>
      </c>
      <c r="AH34" s="176">
        <v>31</v>
      </c>
      <c r="AI34" s="173" t="str">
        <f ca="1">'Round 9'!W35</f>
        <v/>
      </c>
      <c r="AJ34" s="418" t="str">
        <f ca="1">IF(AI34="","",('Round 9'!X35))</f>
        <v/>
      </c>
      <c r="AL34" s="176">
        <v>31</v>
      </c>
      <c r="AM34" s="173" t="str">
        <f ca="1">'Round 10'!W35</f>
        <v/>
      </c>
      <c r="AN34" s="418" t="str">
        <f ca="1">IF(AM34="","",('Round 10'!X35))</f>
        <v/>
      </c>
      <c r="AP34" s="176">
        <v>31</v>
      </c>
      <c r="AQ34" s="173" t="str">
        <f ca="1">'Round 11'!W35</f>
        <v/>
      </c>
      <c r="AR34" s="418" t="str">
        <f ca="1">IF(AQ34="","",('Round 11'!X35))</f>
        <v/>
      </c>
      <c r="AT34" s="176">
        <v>31</v>
      </c>
      <c r="AU34" s="173" t="str">
        <f ca="1">'Round 12'!W35</f>
        <v/>
      </c>
      <c r="AV34" s="418" t="str">
        <f ca="1">IF(AU34="","",('Round 12'!X35))</f>
        <v/>
      </c>
    </row>
    <row r="35" spans="2:48" s="168" customFormat="1" ht="12.6" customHeight="1">
      <c r="B35" s="176">
        <v>32</v>
      </c>
      <c r="C35" s="173" t="str">
        <f ca="1">'Round 1'!W36</f>
        <v/>
      </c>
      <c r="D35" s="422" t="str">
        <f ca="1">IF(C35="","",'Round 1'!X36)</f>
        <v/>
      </c>
      <c r="F35" s="176">
        <v>32</v>
      </c>
      <c r="G35" s="173" t="str">
        <f ca="1">'Round 2'!W36</f>
        <v/>
      </c>
      <c r="H35" s="418" t="str">
        <f ca="1">IF(G35="","",'Round 2'!X36)</f>
        <v/>
      </c>
      <c r="J35" s="176">
        <v>32</v>
      </c>
      <c r="K35" s="313" t="str">
        <f ca="1">'Round 3'!W36</f>
        <v/>
      </c>
      <c r="L35" s="418" t="str">
        <f ca="1">IF(K35="","",('Round 3'!X36))</f>
        <v/>
      </c>
      <c r="N35" s="176">
        <v>32</v>
      </c>
      <c r="O35" s="173" t="str">
        <f ca="1">'Round 4'!W36</f>
        <v/>
      </c>
      <c r="P35" s="418" t="str">
        <f ca="1">IF(O35="","",('Round 4'!X36))</f>
        <v/>
      </c>
      <c r="R35" s="176">
        <v>32</v>
      </c>
      <c r="S35" s="173" t="str">
        <f ca="1">'Round 5'!W36</f>
        <v/>
      </c>
      <c r="T35" s="418" t="str">
        <f ca="1">IF(S35="","",('Round 5'!X36))</f>
        <v/>
      </c>
      <c r="V35" s="176">
        <v>32</v>
      </c>
      <c r="W35" s="173" t="str">
        <f ca="1">'Round 6'!W36</f>
        <v/>
      </c>
      <c r="X35" s="418" t="str">
        <f ca="1">IF(W35="","",('Round 6'!X36))</f>
        <v/>
      </c>
      <c r="Z35" s="176">
        <v>32</v>
      </c>
      <c r="AA35" s="173" t="str">
        <f ca="1">'Round 7'!W36</f>
        <v/>
      </c>
      <c r="AB35" s="418" t="str">
        <f ca="1">IF(AA35="","",('Round 7'!X36))</f>
        <v/>
      </c>
      <c r="AD35" s="176">
        <v>32</v>
      </c>
      <c r="AE35" s="173" t="str">
        <f ca="1">'Round 8'!W36</f>
        <v/>
      </c>
      <c r="AF35" s="418" t="str">
        <f ca="1">IF(AE35="","",('Round 8'!X36))</f>
        <v/>
      </c>
      <c r="AH35" s="176">
        <v>32</v>
      </c>
      <c r="AI35" s="173" t="str">
        <f ca="1">'Round 9'!W36</f>
        <v/>
      </c>
      <c r="AJ35" s="418" t="str">
        <f ca="1">IF(AI35="","",('Round 9'!X36))</f>
        <v/>
      </c>
      <c r="AL35" s="176">
        <v>32</v>
      </c>
      <c r="AM35" s="173" t="str">
        <f ca="1">'Round 10'!W36</f>
        <v/>
      </c>
      <c r="AN35" s="418" t="str">
        <f ca="1">IF(AM35="","",('Round 10'!X36))</f>
        <v/>
      </c>
      <c r="AP35" s="176">
        <v>32</v>
      </c>
      <c r="AQ35" s="173" t="str">
        <f ca="1">'Round 11'!W36</f>
        <v/>
      </c>
      <c r="AR35" s="418" t="str">
        <f ca="1">IF(AQ35="","",('Round 11'!X36))</f>
        <v/>
      </c>
      <c r="AT35" s="176">
        <v>32</v>
      </c>
      <c r="AU35" s="173" t="str">
        <f ca="1">'Round 12'!W36</f>
        <v/>
      </c>
      <c r="AV35" s="418" t="str">
        <f ca="1">IF(AU35="","",('Round 12'!X36))</f>
        <v/>
      </c>
    </row>
    <row r="36" spans="2:48" s="168" customFormat="1" ht="12.6" customHeight="1">
      <c r="B36" s="176">
        <v>33</v>
      </c>
      <c r="C36" s="173" t="str">
        <f ca="1">'Round 1'!W37</f>
        <v/>
      </c>
      <c r="D36" s="422" t="str">
        <f ca="1">IF(C36="","",'Round 1'!X37)</f>
        <v/>
      </c>
      <c r="F36" s="176">
        <v>33</v>
      </c>
      <c r="G36" s="173" t="str">
        <f ca="1">'Round 2'!W37</f>
        <v/>
      </c>
      <c r="H36" s="418" t="str">
        <f ca="1">IF(G36="","",'Round 2'!X37)</f>
        <v/>
      </c>
      <c r="J36" s="176">
        <v>33</v>
      </c>
      <c r="K36" s="313" t="str">
        <f ca="1">'Round 3'!W37</f>
        <v/>
      </c>
      <c r="L36" s="418" t="str">
        <f ca="1">IF(K36="","",('Round 3'!X37))</f>
        <v/>
      </c>
      <c r="N36" s="176">
        <v>33</v>
      </c>
      <c r="O36" s="173" t="str">
        <f ca="1">'Round 4'!W37</f>
        <v/>
      </c>
      <c r="P36" s="418" t="str">
        <f ca="1">IF(O36="","",('Round 4'!X37))</f>
        <v/>
      </c>
      <c r="R36" s="176">
        <v>33</v>
      </c>
      <c r="S36" s="173" t="str">
        <f ca="1">'Round 5'!W37</f>
        <v/>
      </c>
      <c r="T36" s="418" t="str">
        <f ca="1">IF(S36="","",('Round 5'!X37))</f>
        <v/>
      </c>
      <c r="V36" s="176">
        <v>33</v>
      </c>
      <c r="W36" s="173" t="str">
        <f ca="1">'Round 6'!W37</f>
        <v/>
      </c>
      <c r="X36" s="418" t="str">
        <f ca="1">IF(W36="","",('Round 6'!X37))</f>
        <v/>
      </c>
      <c r="Z36" s="176">
        <v>33</v>
      </c>
      <c r="AA36" s="173" t="str">
        <f ca="1">'Round 7'!W37</f>
        <v/>
      </c>
      <c r="AB36" s="418" t="str">
        <f ca="1">IF(AA36="","",('Round 7'!X37))</f>
        <v/>
      </c>
      <c r="AD36" s="176">
        <v>33</v>
      </c>
      <c r="AE36" s="173" t="str">
        <f ca="1">'Round 8'!W37</f>
        <v/>
      </c>
      <c r="AF36" s="418" t="str">
        <f ca="1">IF(AE36="","",('Round 8'!X37))</f>
        <v/>
      </c>
      <c r="AH36" s="176">
        <v>33</v>
      </c>
      <c r="AI36" s="173" t="str">
        <f ca="1">'Round 9'!W37</f>
        <v/>
      </c>
      <c r="AJ36" s="418" t="str">
        <f ca="1">IF(AI36="","",('Round 9'!X37))</f>
        <v/>
      </c>
      <c r="AL36" s="176">
        <v>33</v>
      </c>
      <c r="AM36" s="173" t="str">
        <f ca="1">'Round 10'!W37</f>
        <v/>
      </c>
      <c r="AN36" s="418" t="str">
        <f ca="1">IF(AM36="","",('Round 10'!X37))</f>
        <v/>
      </c>
      <c r="AP36" s="176">
        <v>33</v>
      </c>
      <c r="AQ36" s="173" t="str">
        <f ca="1">'Round 11'!W37</f>
        <v/>
      </c>
      <c r="AR36" s="418" t="str">
        <f ca="1">IF(AQ36="","",('Round 11'!X37))</f>
        <v/>
      </c>
      <c r="AT36" s="176">
        <v>33</v>
      </c>
      <c r="AU36" s="173" t="str">
        <f ca="1">'Round 12'!W37</f>
        <v/>
      </c>
      <c r="AV36" s="418" t="str">
        <f ca="1">IF(AU36="","",('Round 12'!X37))</f>
        <v/>
      </c>
    </row>
    <row r="37" spans="2:48" s="168" customFormat="1" ht="12.6" customHeight="1">
      <c r="B37" s="176">
        <v>34</v>
      </c>
      <c r="C37" s="173" t="str">
        <f ca="1">'Round 1'!W38</f>
        <v/>
      </c>
      <c r="D37" s="422" t="str">
        <f ca="1">IF(C37="","",'Round 1'!X38)</f>
        <v/>
      </c>
      <c r="F37" s="176">
        <v>34</v>
      </c>
      <c r="G37" s="173" t="str">
        <f ca="1">'Round 2'!W38</f>
        <v/>
      </c>
      <c r="H37" s="418" t="str">
        <f ca="1">IF(G37="","",'Round 2'!X38)</f>
        <v/>
      </c>
      <c r="J37" s="176">
        <v>34</v>
      </c>
      <c r="K37" s="313" t="str">
        <f ca="1">'Round 3'!W38</f>
        <v/>
      </c>
      <c r="L37" s="418" t="str">
        <f ca="1">IF(K37="","",('Round 3'!X38))</f>
        <v/>
      </c>
      <c r="N37" s="176">
        <v>34</v>
      </c>
      <c r="O37" s="173" t="str">
        <f ca="1">'Round 4'!W38</f>
        <v/>
      </c>
      <c r="P37" s="418" t="str">
        <f ca="1">IF(O37="","",('Round 4'!X38))</f>
        <v/>
      </c>
      <c r="R37" s="176">
        <v>34</v>
      </c>
      <c r="S37" s="173" t="str">
        <f ca="1">'Round 5'!W38</f>
        <v/>
      </c>
      <c r="T37" s="418" t="str">
        <f ca="1">IF(S37="","",('Round 5'!X38))</f>
        <v/>
      </c>
      <c r="V37" s="176">
        <v>34</v>
      </c>
      <c r="W37" s="173" t="str">
        <f ca="1">'Round 6'!W38</f>
        <v/>
      </c>
      <c r="X37" s="418" t="str">
        <f ca="1">IF(W37="","",('Round 6'!X38))</f>
        <v/>
      </c>
      <c r="Z37" s="176">
        <v>34</v>
      </c>
      <c r="AA37" s="173" t="str">
        <f ca="1">'Round 7'!W38</f>
        <v/>
      </c>
      <c r="AB37" s="418" t="str">
        <f ca="1">IF(AA37="","",('Round 7'!X38))</f>
        <v/>
      </c>
      <c r="AD37" s="176">
        <v>34</v>
      </c>
      <c r="AE37" s="173" t="str">
        <f ca="1">'Round 8'!W38</f>
        <v/>
      </c>
      <c r="AF37" s="418" t="str">
        <f ca="1">IF(AE37="","",('Round 8'!X38))</f>
        <v/>
      </c>
      <c r="AH37" s="176">
        <v>34</v>
      </c>
      <c r="AI37" s="173" t="str">
        <f ca="1">'Round 9'!W38</f>
        <v/>
      </c>
      <c r="AJ37" s="418" t="str">
        <f ca="1">IF(AI37="","",('Round 9'!X38))</f>
        <v/>
      </c>
      <c r="AL37" s="176">
        <v>34</v>
      </c>
      <c r="AM37" s="173" t="str">
        <f ca="1">'Round 10'!W38</f>
        <v/>
      </c>
      <c r="AN37" s="418" t="str">
        <f ca="1">IF(AM37="","",('Round 10'!X38))</f>
        <v/>
      </c>
      <c r="AP37" s="176">
        <v>34</v>
      </c>
      <c r="AQ37" s="173" t="str">
        <f ca="1">'Round 11'!W38</f>
        <v/>
      </c>
      <c r="AR37" s="418" t="str">
        <f ca="1">IF(AQ37="","",('Round 11'!X38))</f>
        <v/>
      </c>
      <c r="AT37" s="176">
        <v>34</v>
      </c>
      <c r="AU37" s="173" t="str">
        <f ca="1">'Round 12'!W38</f>
        <v/>
      </c>
      <c r="AV37" s="418" t="str">
        <f ca="1">IF(AU37="","",('Round 12'!X38))</f>
        <v/>
      </c>
    </row>
    <row r="38" spans="2:48" s="168" customFormat="1" ht="12.6" customHeight="1">
      <c r="B38" s="176">
        <v>35</v>
      </c>
      <c r="C38" s="173" t="str">
        <f ca="1">'Round 1'!W39</f>
        <v/>
      </c>
      <c r="D38" s="422" t="str">
        <f ca="1">IF(C38="","",'Round 1'!X39)</f>
        <v/>
      </c>
      <c r="F38" s="176">
        <v>35</v>
      </c>
      <c r="G38" s="173" t="str">
        <f ca="1">'Round 2'!W39</f>
        <v/>
      </c>
      <c r="H38" s="418" t="str">
        <f ca="1">IF(G38="","",'Round 2'!X39)</f>
        <v/>
      </c>
      <c r="J38" s="176">
        <v>35</v>
      </c>
      <c r="K38" s="313" t="str">
        <f ca="1">'Round 3'!W39</f>
        <v/>
      </c>
      <c r="L38" s="418" t="str">
        <f ca="1">IF(K38="","",('Round 3'!X39))</f>
        <v/>
      </c>
      <c r="N38" s="176">
        <v>35</v>
      </c>
      <c r="O38" s="173" t="str">
        <f ca="1">'Round 4'!W39</f>
        <v/>
      </c>
      <c r="P38" s="418" t="str">
        <f ca="1">IF(O38="","",('Round 4'!X39))</f>
        <v/>
      </c>
      <c r="R38" s="176">
        <v>35</v>
      </c>
      <c r="S38" s="173" t="str">
        <f ca="1">'Round 5'!W39</f>
        <v/>
      </c>
      <c r="T38" s="418" t="str">
        <f ca="1">IF(S38="","",('Round 5'!X39))</f>
        <v/>
      </c>
      <c r="V38" s="176">
        <v>35</v>
      </c>
      <c r="W38" s="173" t="str">
        <f ca="1">'Round 6'!W39</f>
        <v/>
      </c>
      <c r="X38" s="418" t="str">
        <f ca="1">IF(W38="","",('Round 6'!X39))</f>
        <v/>
      </c>
      <c r="Z38" s="176">
        <v>35</v>
      </c>
      <c r="AA38" s="173" t="str">
        <f ca="1">'Round 7'!W39</f>
        <v/>
      </c>
      <c r="AB38" s="418" t="str">
        <f ca="1">IF(AA38="","",('Round 7'!X39))</f>
        <v/>
      </c>
      <c r="AD38" s="176">
        <v>35</v>
      </c>
      <c r="AE38" s="173" t="str">
        <f ca="1">'Round 8'!W39</f>
        <v/>
      </c>
      <c r="AF38" s="418" t="str">
        <f ca="1">IF(AE38="","",('Round 8'!X39))</f>
        <v/>
      </c>
      <c r="AH38" s="176">
        <v>35</v>
      </c>
      <c r="AI38" s="173" t="str">
        <f ca="1">'Round 9'!W39</f>
        <v/>
      </c>
      <c r="AJ38" s="418" t="str">
        <f ca="1">IF(AI38="","",('Round 9'!X39))</f>
        <v/>
      </c>
      <c r="AL38" s="176">
        <v>35</v>
      </c>
      <c r="AM38" s="173" t="str">
        <f ca="1">'Round 10'!W39</f>
        <v/>
      </c>
      <c r="AN38" s="418" t="str">
        <f ca="1">IF(AM38="","",('Round 10'!X39))</f>
        <v/>
      </c>
      <c r="AP38" s="176">
        <v>35</v>
      </c>
      <c r="AQ38" s="173" t="str">
        <f ca="1">'Round 11'!W39</f>
        <v/>
      </c>
      <c r="AR38" s="418" t="str">
        <f ca="1">IF(AQ38="","",('Round 11'!X39))</f>
        <v/>
      </c>
      <c r="AT38" s="176">
        <v>35</v>
      </c>
      <c r="AU38" s="173" t="str">
        <f ca="1">'Round 12'!W39</f>
        <v/>
      </c>
      <c r="AV38" s="418" t="str">
        <f ca="1">IF(AU38="","",('Round 12'!X39))</f>
        <v/>
      </c>
    </row>
    <row r="39" spans="2:48" s="168" customFormat="1" ht="12.6" customHeight="1">
      <c r="B39" s="176">
        <v>36</v>
      </c>
      <c r="C39" s="173" t="str">
        <f ca="1">'Round 1'!W40</f>
        <v/>
      </c>
      <c r="D39" s="422" t="str">
        <f ca="1">IF(C39="","",'Round 1'!X40)</f>
        <v/>
      </c>
      <c r="F39" s="176">
        <v>36</v>
      </c>
      <c r="G39" s="173" t="str">
        <f ca="1">'Round 2'!W40</f>
        <v/>
      </c>
      <c r="H39" s="418" t="str">
        <f ca="1">IF(G39="","",'Round 2'!X40)</f>
        <v/>
      </c>
      <c r="J39" s="176">
        <v>36</v>
      </c>
      <c r="K39" s="313" t="str">
        <f ca="1">'Round 3'!W40</f>
        <v/>
      </c>
      <c r="L39" s="418" t="str">
        <f ca="1">IF(K39="","",('Round 3'!X40))</f>
        <v/>
      </c>
      <c r="N39" s="176">
        <v>36</v>
      </c>
      <c r="O39" s="173" t="str">
        <f ca="1">'Round 4'!W40</f>
        <v/>
      </c>
      <c r="P39" s="418" t="str">
        <f ca="1">IF(O39="","",('Round 4'!X40))</f>
        <v/>
      </c>
      <c r="R39" s="176">
        <v>36</v>
      </c>
      <c r="S39" s="173" t="str">
        <f ca="1">'Round 5'!W40</f>
        <v/>
      </c>
      <c r="T39" s="418" t="str">
        <f ca="1">IF(S39="","",('Round 5'!X40))</f>
        <v/>
      </c>
      <c r="V39" s="176">
        <v>36</v>
      </c>
      <c r="W39" s="173" t="str">
        <f ca="1">'Round 6'!W40</f>
        <v/>
      </c>
      <c r="X39" s="418" t="str">
        <f ca="1">IF(W39="","",('Round 6'!X40))</f>
        <v/>
      </c>
      <c r="Z39" s="176">
        <v>36</v>
      </c>
      <c r="AA39" s="173" t="str">
        <f ca="1">'Round 7'!W40</f>
        <v/>
      </c>
      <c r="AB39" s="418" t="str">
        <f ca="1">IF(AA39="","",('Round 7'!X40))</f>
        <v/>
      </c>
      <c r="AD39" s="176">
        <v>36</v>
      </c>
      <c r="AE39" s="173" t="str">
        <f ca="1">'Round 8'!W40</f>
        <v/>
      </c>
      <c r="AF39" s="418" t="str">
        <f ca="1">IF(AE39="","",('Round 8'!X40))</f>
        <v/>
      </c>
      <c r="AH39" s="176">
        <v>36</v>
      </c>
      <c r="AI39" s="173" t="str">
        <f ca="1">'Round 9'!W40</f>
        <v/>
      </c>
      <c r="AJ39" s="418" t="str">
        <f ca="1">IF(AI39="","",('Round 9'!X40))</f>
        <v/>
      </c>
      <c r="AL39" s="176">
        <v>36</v>
      </c>
      <c r="AM39" s="173" t="str">
        <f ca="1">'Round 10'!W40</f>
        <v/>
      </c>
      <c r="AN39" s="418" t="str">
        <f ca="1">IF(AM39="","",('Round 10'!X40))</f>
        <v/>
      </c>
      <c r="AP39" s="176">
        <v>36</v>
      </c>
      <c r="AQ39" s="173" t="str">
        <f ca="1">'Round 11'!W40</f>
        <v/>
      </c>
      <c r="AR39" s="418" t="str">
        <f ca="1">IF(AQ39="","",('Round 11'!X40))</f>
        <v/>
      </c>
      <c r="AT39" s="176">
        <v>36</v>
      </c>
      <c r="AU39" s="173" t="str">
        <f ca="1">'Round 12'!W40</f>
        <v/>
      </c>
      <c r="AV39" s="418" t="str">
        <f ca="1">IF(AU39="","",('Round 12'!X40))</f>
        <v/>
      </c>
    </row>
    <row r="40" spans="2:48" s="168" customFormat="1" ht="12.6" customHeight="1">
      <c r="B40" s="176">
        <v>37</v>
      </c>
      <c r="C40" s="173" t="str">
        <f ca="1">'Round 1'!W41</f>
        <v/>
      </c>
      <c r="D40" s="422" t="str">
        <f ca="1">IF(C40="","",'Round 1'!X41)</f>
        <v/>
      </c>
      <c r="F40" s="176">
        <v>37</v>
      </c>
      <c r="G40" s="173" t="str">
        <f ca="1">'Round 2'!W41</f>
        <v/>
      </c>
      <c r="H40" s="418" t="str">
        <f ca="1">IF(G40="","",'Round 2'!X41)</f>
        <v/>
      </c>
      <c r="J40" s="176">
        <v>37</v>
      </c>
      <c r="K40" s="313" t="str">
        <f ca="1">'Round 3'!W41</f>
        <v/>
      </c>
      <c r="L40" s="418" t="str">
        <f ca="1">IF(K40="","",('Round 3'!X41))</f>
        <v/>
      </c>
      <c r="N40" s="176">
        <v>37</v>
      </c>
      <c r="O40" s="173" t="str">
        <f ca="1">'Round 4'!W41</f>
        <v/>
      </c>
      <c r="P40" s="418" t="str">
        <f ca="1">IF(O40="","",('Round 4'!X41))</f>
        <v/>
      </c>
      <c r="R40" s="176">
        <v>37</v>
      </c>
      <c r="S40" s="173" t="str">
        <f ca="1">'Round 5'!W41</f>
        <v/>
      </c>
      <c r="T40" s="418" t="str">
        <f ca="1">IF(S40="","",('Round 5'!X41))</f>
        <v/>
      </c>
      <c r="V40" s="176">
        <v>37</v>
      </c>
      <c r="W40" s="173" t="str">
        <f ca="1">'Round 6'!W41</f>
        <v/>
      </c>
      <c r="X40" s="418" t="str">
        <f ca="1">IF(W40="","",('Round 6'!X41))</f>
        <v/>
      </c>
      <c r="Z40" s="176">
        <v>37</v>
      </c>
      <c r="AA40" s="173" t="str">
        <f ca="1">'Round 7'!W41</f>
        <v/>
      </c>
      <c r="AB40" s="418" t="str">
        <f ca="1">IF(AA40="","",('Round 7'!X41))</f>
        <v/>
      </c>
      <c r="AD40" s="176">
        <v>37</v>
      </c>
      <c r="AE40" s="173" t="str">
        <f ca="1">'Round 8'!W41</f>
        <v/>
      </c>
      <c r="AF40" s="418" t="str">
        <f ca="1">IF(AE40="","",('Round 8'!X41))</f>
        <v/>
      </c>
      <c r="AH40" s="176">
        <v>37</v>
      </c>
      <c r="AI40" s="173" t="str">
        <f ca="1">'Round 9'!W41</f>
        <v/>
      </c>
      <c r="AJ40" s="418" t="str">
        <f ca="1">IF(AI40="","",('Round 9'!X41))</f>
        <v/>
      </c>
      <c r="AL40" s="176">
        <v>37</v>
      </c>
      <c r="AM40" s="173" t="str">
        <f ca="1">'Round 10'!W41</f>
        <v/>
      </c>
      <c r="AN40" s="418" t="str">
        <f ca="1">IF(AM40="","",('Round 10'!X41))</f>
        <v/>
      </c>
      <c r="AP40" s="176">
        <v>37</v>
      </c>
      <c r="AQ40" s="173" t="str">
        <f ca="1">'Round 11'!W41</f>
        <v/>
      </c>
      <c r="AR40" s="418" t="str">
        <f ca="1">IF(AQ40="","",('Round 11'!X41))</f>
        <v/>
      </c>
      <c r="AT40" s="176">
        <v>37</v>
      </c>
      <c r="AU40" s="173" t="str">
        <f ca="1">'Round 12'!W41</f>
        <v/>
      </c>
      <c r="AV40" s="418" t="str">
        <f ca="1">IF(AU40="","",('Round 12'!X41))</f>
        <v/>
      </c>
    </row>
    <row r="41" spans="2:48" s="168" customFormat="1" ht="12.6" customHeight="1">
      <c r="B41" s="176">
        <v>38</v>
      </c>
      <c r="C41" s="173" t="str">
        <f ca="1">'Round 1'!W42</f>
        <v/>
      </c>
      <c r="D41" s="422" t="str">
        <f ca="1">IF(C41="","",'Round 1'!X42)</f>
        <v/>
      </c>
      <c r="F41" s="176">
        <v>38</v>
      </c>
      <c r="G41" s="173" t="str">
        <f ca="1">'Round 2'!W42</f>
        <v/>
      </c>
      <c r="H41" s="418" t="str">
        <f ca="1">IF(G41="","",'Round 2'!X42)</f>
        <v/>
      </c>
      <c r="J41" s="176">
        <v>38</v>
      </c>
      <c r="K41" s="313" t="str">
        <f ca="1">'Round 3'!W42</f>
        <v/>
      </c>
      <c r="L41" s="418" t="str">
        <f ca="1">IF(K41="","",('Round 3'!X42))</f>
        <v/>
      </c>
      <c r="N41" s="176">
        <v>38</v>
      </c>
      <c r="O41" s="173" t="str">
        <f ca="1">'Round 4'!W42</f>
        <v/>
      </c>
      <c r="P41" s="418" t="str">
        <f ca="1">IF(O41="","",('Round 4'!X42))</f>
        <v/>
      </c>
      <c r="R41" s="176">
        <v>38</v>
      </c>
      <c r="S41" s="173" t="str">
        <f ca="1">'Round 5'!W42</f>
        <v/>
      </c>
      <c r="T41" s="418" t="str">
        <f ca="1">IF(S41="","",('Round 5'!X42))</f>
        <v/>
      </c>
      <c r="V41" s="176">
        <v>38</v>
      </c>
      <c r="W41" s="173" t="str">
        <f ca="1">'Round 6'!W42</f>
        <v/>
      </c>
      <c r="X41" s="418" t="str">
        <f ca="1">IF(W41="","",('Round 6'!X42))</f>
        <v/>
      </c>
      <c r="Z41" s="176">
        <v>38</v>
      </c>
      <c r="AA41" s="173" t="str">
        <f ca="1">'Round 7'!W42</f>
        <v/>
      </c>
      <c r="AB41" s="418" t="str">
        <f ca="1">IF(AA41="","",('Round 7'!X42))</f>
        <v/>
      </c>
      <c r="AD41" s="176">
        <v>38</v>
      </c>
      <c r="AE41" s="173" t="str">
        <f ca="1">'Round 8'!W42</f>
        <v/>
      </c>
      <c r="AF41" s="418" t="str">
        <f ca="1">IF(AE41="","",('Round 8'!X42))</f>
        <v/>
      </c>
      <c r="AH41" s="176">
        <v>38</v>
      </c>
      <c r="AI41" s="173" t="str">
        <f ca="1">'Round 9'!W42</f>
        <v/>
      </c>
      <c r="AJ41" s="418" t="str">
        <f ca="1">IF(AI41="","",('Round 9'!X42))</f>
        <v/>
      </c>
      <c r="AL41" s="176">
        <v>38</v>
      </c>
      <c r="AM41" s="173" t="str">
        <f ca="1">'Round 10'!W42</f>
        <v/>
      </c>
      <c r="AN41" s="418" t="str">
        <f ca="1">IF(AM41="","",('Round 10'!X42))</f>
        <v/>
      </c>
      <c r="AP41" s="176">
        <v>38</v>
      </c>
      <c r="AQ41" s="173" t="str">
        <f ca="1">'Round 11'!W42</f>
        <v/>
      </c>
      <c r="AR41" s="418" t="str">
        <f ca="1">IF(AQ41="","",('Round 11'!X42))</f>
        <v/>
      </c>
      <c r="AT41" s="176">
        <v>38</v>
      </c>
      <c r="AU41" s="173" t="str">
        <f ca="1">'Round 12'!W42</f>
        <v/>
      </c>
      <c r="AV41" s="418" t="str">
        <f ca="1">IF(AU41="","",('Round 12'!X42))</f>
        <v/>
      </c>
    </row>
    <row r="42" spans="2:48" s="168" customFormat="1" ht="12.6" customHeight="1">
      <c r="B42" s="176">
        <v>39</v>
      </c>
      <c r="C42" s="173" t="str">
        <f ca="1">'Round 1'!W43</f>
        <v/>
      </c>
      <c r="D42" s="422" t="str">
        <f ca="1">IF(C42="","",'Round 1'!X43)</f>
        <v/>
      </c>
      <c r="F42" s="176">
        <v>39</v>
      </c>
      <c r="G42" s="173" t="str">
        <f ca="1">'Round 2'!W43</f>
        <v/>
      </c>
      <c r="H42" s="418" t="str">
        <f ca="1">IF(G42="","",'Round 2'!X43)</f>
        <v/>
      </c>
      <c r="J42" s="176">
        <v>39</v>
      </c>
      <c r="K42" s="313" t="str">
        <f ca="1">'Round 3'!W43</f>
        <v/>
      </c>
      <c r="L42" s="418" t="str">
        <f ca="1">IF(K42="","",('Round 3'!X43))</f>
        <v/>
      </c>
      <c r="N42" s="176">
        <v>39</v>
      </c>
      <c r="O42" s="173" t="str">
        <f ca="1">'Round 4'!W43</f>
        <v/>
      </c>
      <c r="P42" s="418" t="str">
        <f ca="1">IF(O42="","",('Round 4'!X43))</f>
        <v/>
      </c>
      <c r="R42" s="176">
        <v>39</v>
      </c>
      <c r="S42" s="173" t="str">
        <f ca="1">'Round 5'!W43</f>
        <v/>
      </c>
      <c r="T42" s="418" t="str">
        <f ca="1">IF(S42="","",('Round 5'!X43))</f>
        <v/>
      </c>
      <c r="V42" s="176">
        <v>39</v>
      </c>
      <c r="W42" s="173" t="str">
        <f ca="1">'Round 6'!W43</f>
        <v/>
      </c>
      <c r="X42" s="418" t="str">
        <f ca="1">IF(W42="","",('Round 6'!X43))</f>
        <v/>
      </c>
      <c r="Z42" s="176">
        <v>39</v>
      </c>
      <c r="AA42" s="173" t="str">
        <f ca="1">'Round 7'!W43</f>
        <v/>
      </c>
      <c r="AB42" s="418" t="str">
        <f ca="1">IF(AA42="","",('Round 7'!X43))</f>
        <v/>
      </c>
      <c r="AD42" s="176">
        <v>39</v>
      </c>
      <c r="AE42" s="173" t="str">
        <f ca="1">'Round 8'!W43</f>
        <v/>
      </c>
      <c r="AF42" s="418" t="str">
        <f ca="1">IF(AE42="","",('Round 8'!X43))</f>
        <v/>
      </c>
      <c r="AH42" s="176">
        <v>39</v>
      </c>
      <c r="AI42" s="173" t="str">
        <f ca="1">'Round 9'!W43</f>
        <v/>
      </c>
      <c r="AJ42" s="418" t="str">
        <f ca="1">IF(AI42="","",('Round 9'!X43))</f>
        <v/>
      </c>
      <c r="AL42" s="176">
        <v>39</v>
      </c>
      <c r="AM42" s="173" t="str">
        <f ca="1">'Round 10'!W43</f>
        <v/>
      </c>
      <c r="AN42" s="418" t="str">
        <f ca="1">IF(AM42="","",('Round 10'!X43))</f>
        <v/>
      </c>
      <c r="AP42" s="176">
        <v>39</v>
      </c>
      <c r="AQ42" s="173" t="str">
        <f ca="1">'Round 11'!W43</f>
        <v/>
      </c>
      <c r="AR42" s="418" t="str">
        <f ca="1">IF(AQ42="","",('Round 11'!X43))</f>
        <v/>
      </c>
      <c r="AT42" s="176">
        <v>39</v>
      </c>
      <c r="AU42" s="173" t="str">
        <f ca="1">'Round 12'!W43</f>
        <v/>
      </c>
      <c r="AV42" s="418" t="str">
        <f ca="1">IF(AU42="","",('Round 12'!X43))</f>
        <v/>
      </c>
    </row>
    <row r="43" spans="2:48" s="168" customFormat="1" ht="12.6" customHeight="1">
      <c r="B43" s="176">
        <v>40</v>
      </c>
      <c r="C43" s="173" t="str">
        <f ca="1">'Round 1'!W44</f>
        <v/>
      </c>
      <c r="D43" s="422" t="str">
        <f ca="1">IF(C43="","",'Round 1'!X44)</f>
        <v/>
      </c>
      <c r="F43" s="176">
        <v>40</v>
      </c>
      <c r="G43" s="173" t="str">
        <f ca="1">'Round 2'!W44</f>
        <v/>
      </c>
      <c r="H43" s="418" t="str">
        <f ca="1">IF(G43="","",'Round 2'!X44)</f>
        <v/>
      </c>
      <c r="J43" s="176">
        <v>40</v>
      </c>
      <c r="K43" s="313" t="str">
        <f ca="1">'Round 3'!W44</f>
        <v/>
      </c>
      <c r="L43" s="418" t="str">
        <f ca="1">IF(K43="","",('Round 3'!X44))</f>
        <v/>
      </c>
      <c r="N43" s="176">
        <v>40</v>
      </c>
      <c r="O43" s="173" t="str">
        <f ca="1">'Round 4'!W44</f>
        <v/>
      </c>
      <c r="P43" s="418" t="str">
        <f ca="1">IF(O43="","",('Round 4'!X44))</f>
        <v/>
      </c>
      <c r="R43" s="176">
        <v>40</v>
      </c>
      <c r="S43" s="173" t="str">
        <f ca="1">'Round 5'!W44</f>
        <v/>
      </c>
      <c r="T43" s="418" t="str">
        <f ca="1">IF(S43="","",('Round 5'!X44))</f>
        <v/>
      </c>
      <c r="V43" s="176">
        <v>40</v>
      </c>
      <c r="W43" s="173" t="str">
        <f ca="1">'Round 6'!W44</f>
        <v/>
      </c>
      <c r="X43" s="418" t="str">
        <f ca="1">IF(W43="","",('Round 6'!X44))</f>
        <v/>
      </c>
      <c r="Z43" s="176">
        <v>40</v>
      </c>
      <c r="AA43" s="173" t="str">
        <f ca="1">'Round 7'!W44</f>
        <v/>
      </c>
      <c r="AB43" s="418" t="str">
        <f ca="1">IF(AA43="","",('Round 7'!X44))</f>
        <v/>
      </c>
      <c r="AD43" s="176">
        <v>40</v>
      </c>
      <c r="AE43" s="173" t="str">
        <f ca="1">'Round 8'!W44</f>
        <v/>
      </c>
      <c r="AF43" s="418" t="str">
        <f ca="1">IF(AE43="","",('Round 8'!X44))</f>
        <v/>
      </c>
      <c r="AH43" s="176">
        <v>40</v>
      </c>
      <c r="AI43" s="173" t="str">
        <f ca="1">'Round 9'!W44</f>
        <v/>
      </c>
      <c r="AJ43" s="418" t="str">
        <f ca="1">IF(AI43="","",('Round 9'!X44))</f>
        <v/>
      </c>
      <c r="AL43" s="176">
        <v>40</v>
      </c>
      <c r="AM43" s="173" t="str">
        <f ca="1">'Round 10'!W44</f>
        <v/>
      </c>
      <c r="AN43" s="418" t="str">
        <f ca="1">IF(AM43="","",('Round 10'!X44))</f>
        <v/>
      </c>
      <c r="AP43" s="176">
        <v>40</v>
      </c>
      <c r="AQ43" s="173" t="str">
        <f ca="1">'Round 11'!W44</f>
        <v/>
      </c>
      <c r="AR43" s="418" t="str">
        <f ca="1">IF(AQ43="","",('Round 11'!X44))</f>
        <v/>
      </c>
      <c r="AT43" s="176">
        <v>40</v>
      </c>
      <c r="AU43" s="173" t="str">
        <f ca="1">'Round 12'!W44</f>
        <v/>
      </c>
      <c r="AV43" s="418" t="str">
        <f ca="1">IF(AU43="","",('Round 12'!X44))</f>
        <v/>
      </c>
    </row>
    <row r="44" spans="2:48" s="168" customFormat="1" ht="12.6" customHeight="1">
      <c r="B44" s="176">
        <v>41</v>
      </c>
      <c r="C44" s="173" t="str">
        <f ca="1">'Round 1'!W45</f>
        <v/>
      </c>
      <c r="D44" s="422" t="str">
        <f ca="1">IF(C44="","",'Round 1'!X45)</f>
        <v/>
      </c>
      <c r="F44" s="176">
        <v>41</v>
      </c>
      <c r="G44" s="173" t="str">
        <f ca="1">'Round 2'!W45</f>
        <v/>
      </c>
      <c r="H44" s="418" t="str">
        <f ca="1">IF(G44="","",'Round 2'!X45)</f>
        <v/>
      </c>
      <c r="J44" s="176">
        <v>41</v>
      </c>
      <c r="K44" s="313" t="str">
        <f ca="1">'Round 3'!W45</f>
        <v/>
      </c>
      <c r="L44" s="418" t="str">
        <f ca="1">IF(K44="","",('Round 3'!X45))</f>
        <v/>
      </c>
      <c r="N44" s="176">
        <v>41</v>
      </c>
      <c r="O44" s="173" t="str">
        <f ca="1">'Round 4'!W45</f>
        <v/>
      </c>
      <c r="P44" s="418" t="str">
        <f ca="1">IF(O44="","",('Round 4'!X45))</f>
        <v/>
      </c>
      <c r="R44" s="176">
        <v>41</v>
      </c>
      <c r="S44" s="173" t="str">
        <f ca="1">'Round 5'!W45</f>
        <v/>
      </c>
      <c r="T44" s="418" t="str">
        <f ca="1">IF(S44="","",('Round 5'!X45))</f>
        <v/>
      </c>
      <c r="V44" s="176">
        <v>41</v>
      </c>
      <c r="W44" s="173" t="str">
        <f ca="1">'Round 6'!W45</f>
        <v/>
      </c>
      <c r="X44" s="418" t="str">
        <f ca="1">IF(W44="","",('Round 6'!X45))</f>
        <v/>
      </c>
      <c r="Z44" s="176">
        <v>41</v>
      </c>
      <c r="AA44" s="173" t="str">
        <f ca="1">'Round 7'!W45</f>
        <v/>
      </c>
      <c r="AB44" s="418" t="str">
        <f ca="1">IF(AA44="","",('Round 7'!X45))</f>
        <v/>
      </c>
      <c r="AD44" s="176">
        <v>41</v>
      </c>
      <c r="AE44" s="173" t="str">
        <f ca="1">'Round 8'!W45</f>
        <v/>
      </c>
      <c r="AF44" s="418" t="str">
        <f ca="1">IF(AE44="","",('Round 8'!X45))</f>
        <v/>
      </c>
      <c r="AH44" s="176">
        <v>41</v>
      </c>
      <c r="AI44" s="173" t="str">
        <f ca="1">'Round 9'!W45</f>
        <v/>
      </c>
      <c r="AJ44" s="418" t="str">
        <f ca="1">IF(AI44="","",('Round 9'!X45))</f>
        <v/>
      </c>
      <c r="AL44" s="176">
        <v>41</v>
      </c>
      <c r="AM44" s="173" t="str">
        <f ca="1">'Round 10'!W45</f>
        <v/>
      </c>
      <c r="AN44" s="418" t="str">
        <f ca="1">IF(AM44="","",('Round 10'!X45))</f>
        <v/>
      </c>
      <c r="AP44" s="176">
        <v>41</v>
      </c>
      <c r="AQ44" s="173" t="str">
        <f ca="1">'Round 11'!W45</f>
        <v/>
      </c>
      <c r="AR44" s="418" t="str">
        <f ca="1">IF(AQ44="","",('Round 11'!X45))</f>
        <v/>
      </c>
      <c r="AT44" s="176">
        <v>41</v>
      </c>
      <c r="AU44" s="173" t="str">
        <f ca="1">'Round 12'!W45</f>
        <v/>
      </c>
      <c r="AV44" s="418" t="str">
        <f ca="1">IF(AU44="","",('Round 12'!X45))</f>
        <v/>
      </c>
    </row>
    <row r="45" spans="2:48" s="168" customFormat="1" ht="12.6" customHeight="1">
      <c r="B45" s="176">
        <v>42</v>
      </c>
      <c r="C45" s="173" t="str">
        <f ca="1">'Round 1'!W46</f>
        <v/>
      </c>
      <c r="D45" s="422" t="str">
        <f ca="1">IF(C45="","",'Round 1'!X46)</f>
        <v/>
      </c>
      <c r="F45" s="176">
        <v>42</v>
      </c>
      <c r="G45" s="173" t="str">
        <f ca="1">'Round 2'!W46</f>
        <v/>
      </c>
      <c r="H45" s="418" t="str">
        <f ca="1">IF(G45="","",'Round 2'!X46)</f>
        <v/>
      </c>
      <c r="J45" s="176">
        <v>42</v>
      </c>
      <c r="K45" s="313" t="str">
        <f ca="1">'Round 3'!W46</f>
        <v/>
      </c>
      <c r="L45" s="418" t="str">
        <f ca="1">IF(K45="","",('Round 3'!X46))</f>
        <v/>
      </c>
      <c r="N45" s="176">
        <v>42</v>
      </c>
      <c r="O45" s="173" t="str">
        <f ca="1">'Round 4'!W46</f>
        <v/>
      </c>
      <c r="P45" s="418" t="str">
        <f ca="1">IF(O45="","",('Round 4'!X46))</f>
        <v/>
      </c>
      <c r="R45" s="176">
        <v>42</v>
      </c>
      <c r="S45" s="173" t="str">
        <f ca="1">'Round 5'!W46</f>
        <v/>
      </c>
      <c r="T45" s="418" t="str">
        <f ca="1">IF(S45="","",('Round 5'!X46))</f>
        <v/>
      </c>
      <c r="V45" s="176">
        <v>42</v>
      </c>
      <c r="W45" s="173" t="str">
        <f ca="1">'Round 6'!W46</f>
        <v/>
      </c>
      <c r="X45" s="418" t="str">
        <f ca="1">IF(W45="","",('Round 6'!X46))</f>
        <v/>
      </c>
      <c r="Z45" s="176">
        <v>42</v>
      </c>
      <c r="AA45" s="173" t="str">
        <f ca="1">'Round 7'!W46</f>
        <v/>
      </c>
      <c r="AB45" s="418" t="str">
        <f ca="1">IF(AA45="","",('Round 7'!X46))</f>
        <v/>
      </c>
      <c r="AD45" s="176">
        <v>42</v>
      </c>
      <c r="AE45" s="173" t="str">
        <f ca="1">'Round 8'!W46</f>
        <v/>
      </c>
      <c r="AF45" s="418" t="str">
        <f ca="1">IF(AE45="","",('Round 8'!X46))</f>
        <v/>
      </c>
      <c r="AH45" s="176">
        <v>42</v>
      </c>
      <c r="AI45" s="173" t="str">
        <f ca="1">'Round 9'!W46</f>
        <v/>
      </c>
      <c r="AJ45" s="418" t="str">
        <f ca="1">IF(AI45="","",('Round 9'!X46))</f>
        <v/>
      </c>
      <c r="AL45" s="176">
        <v>42</v>
      </c>
      <c r="AM45" s="173" t="str">
        <f ca="1">'Round 10'!W46</f>
        <v/>
      </c>
      <c r="AN45" s="418" t="str">
        <f ca="1">IF(AM45="","",('Round 10'!X46))</f>
        <v/>
      </c>
      <c r="AP45" s="176">
        <v>42</v>
      </c>
      <c r="AQ45" s="173" t="str">
        <f ca="1">'Round 11'!W46</f>
        <v/>
      </c>
      <c r="AR45" s="418" t="str">
        <f ca="1">IF(AQ45="","",('Round 11'!X46))</f>
        <v/>
      </c>
      <c r="AT45" s="176">
        <v>42</v>
      </c>
      <c r="AU45" s="173" t="str">
        <f ca="1">'Round 12'!W46</f>
        <v/>
      </c>
      <c r="AV45" s="418" t="str">
        <f ca="1">IF(AU45="","",('Round 12'!X46))</f>
        <v/>
      </c>
    </row>
    <row r="46" spans="2:48" s="168" customFormat="1" ht="12.6" customHeight="1">
      <c r="B46" s="176">
        <v>43</v>
      </c>
      <c r="C46" s="173" t="str">
        <f ca="1">'Round 1'!W47</f>
        <v/>
      </c>
      <c r="D46" s="422" t="str">
        <f ca="1">IF(C46="","",'Round 1'!X47)</f>
        <v/>
      </c>
      <c r="F46" s="176">
        <v>43</v>
      </c>
      <c r="G46" s="173" t="str">
        <f ca="1">'Round 2'!W47</f>
        <v/>
      </c>
      <c r="H46" s="418" t="str">
        <f ca="1">IF(G46="","",'Round 2'!X47)</f>
        <v/>
      </c>
      <c r="J46" s="176">
        <v>43</v>
      </c>
      <c r="K46" s="313" t="str">
        <f ca="1">'Round 3'!W47</f>
        <v/>
      </c>
      <c r="L46" s="418" t="str">
        <f ca="1">IF(K46="","",('Round 3'!X47))</f>
        <v/>
      </c>
      <c r="N46" s="176">
        <v>43</v>
      </c>
      <c r="O46" s="173" t="str">
        <f ca="1">'Round 4'!W47</f>
        <v/>
      </c>
      <c r="P46" s="418" t="str">
        <f ca="1">IF(O46="","",('Round 4'!X47))</f>
        <v/>
      </c>
      <c r="R46" s="176">
        <v>43</v>
      </c>
      <c r="S46" s="173" t="str">
        <f ca="1">'Round 5'!W47</f>
        <v/>
      </c>
      <c r="T46" s="418" t="str">
        <f ca="1">IF(S46="","",('Round 5'!X47))</f>
        <v/>
      </c>
      <c r="V46" s="176">
        <v>43</v>
      </c>
      <c r="W46" s="173" t="str">
        <f ca="1">'Round 6'!W47</f>
        <v/>
      </c>
      <c r="X46" s="418" t="str">
        <f ca="1">IF(W46="","",('Round 6'!X47))</f>
        <v/>
      </c>
      <c r="Z46" s="176">
        <v>43</v>
      </c>
      <c r="AA46" s="173" t="str">
        <f ca="1">'Round 7'!W47</f>
        <v/>
      </c>
      <c r="AB46" s="418" t="str">
        <f ca="1">IF(AA46="","",('Round 7'!X47))</f>
        <v/>
      </c>
      <c r="AD46" s="176">
        <v>43</v>
      </c>
      <c r="AE46" s="173" t="str">
        <f ca="1">'Round 8'!W47</f>
        <v/>
      </c>
      <c r="AF46" s="418" t="str">
        <f ca="1">IF(AE46="","",('Round 8'!X47))</f>
        <v/>
      </c>
      <c r="AH46" s="176">
        <v>43</v>
      </c>
      <c r="AI46" s="173" t="str">
        <f ca="1">'Round 9'!W47</f>
        <v/>
      </c>
      <c r="AJ46" s="418" t="str">
        <f ca="1">IF(AI46="","",('Round 9'!X47))</f>
        <v/>
      </c>
      <c r="AL46" s="176">
        <v>43</v>
      </c>
      <c r="AM46" s="173" t="str">
        <f ca="1">'Round 10'!W47</f>
        <v/>
      </c>
      <c r="AN46" s="418" t="str">
        <f ca="1">IF(AM46="","",('Round 10'!X47))</f>
        <v/>
      </c>
      <c r="AP46" s="176">
        <v>43</v>
      </c>
      <c r="AQ46" s="173" t="str">
        <f ca="1">'Round 11'!W47</f>
        <v/>
      </c>
      <c r="AR46" s="418" t="str">
        <f ca="1">IF(AQ46="","",('Round 11'!X47))</f>
        <v/>
      </c>
      <c r="AT46" s="176">
        <v>43</v>
      </c>
      <c r="AU46" s="173" t="str">
        <f ca="1">'Round 12'!W47</f>
        <v/>
      </c>
      <c r="AV46" s="418" t="str">
        <f ca="1">IF(AU46="","",('Round 12'!X47))</f>
        <v/>
      </c>
    </row>
    <row r="47" spans="2:48" s="168" customFormat="1" ht="12.6" customHeight="1">
      <c r="B47" s="176">
        <v>44</v>
      </c>
      <c r="C47" s="173" t="str">
        <f ca="1">'Round 1'!W48</f>
        <v/>
      </c>
      <c r="D47" s="422" t="str">
        <f ca="1">IF(C47="","",'Round 1'!X48)</f>
        <v/>
      </c>
      <c r="F47" s="176">
        <v>44</v>
      </c>
      <c r="G47" s="173" t="str">
        <f ca="1">'Round 2'!W48</f>
        <v/>
      </c>
      <c r="H47" s="418" t="str">
        <f ca="1">IF(G47="","",'Round 2'!X48)</f>
        <v/>
      </c>
      <c r="J47" s="176">
        <v>44</v>
      </c>
      <c r="K47" s="313" t="str">
        <f ca="1">'Round 3'!W48</f>
        <v/>
      </c>
      <c r="L47" s="418" t="str">
        <f ca="1">IF(K47="","",('Round 3'!X48))</f>
        <v/>
      </c>
      <c r="N47" s="176">
        <v>44</v>
      </c>
      <c r="O47" s="173" t="str">
        <f ca="1">'Round 4'!W48</f>
        <v/>
      </c>
      <c r="P47" s="418" t="str">
        <f ca="1">IF(O47="","",('Round 4'!X48))</f>
        <v/>
      </c>
      <c r="R47" s="176">
        <v>44</v>
      </c>
      <c r="S47" s="173" t="str">
        <f ca="1">'Round 5'!W48</f>
        <v/>
      </c>
      <c r="T47" s="418" t="str">
        <f ca="1">IF(S47="","",('Round 5'!X48))</f>
        <v/>
      </c>
      <c r="V47" s="176">
        <v>44</v>
      </c>
      <c r="W47" s="173" t="str">
        <f ca="1">'Round 6'!W48</f>
        <v/>
      </c>
      <c r="X47" s="418" t="str">
        <f ca="1">IF(W47="","",('Round 6'!X48))</f>
        <v/>
      </c>
      <c r="Z47" s="176">
        <v>44</v>
      </c>
      <c r="AA47" s="173" t="str">
        <f ca="1">'Round 7'!W48</f>
        <v/>
      </c>
      <c r="AB47" s="418" t="str">
        <f ca="1">IF(AA47="","",('Round 7'!X48))</f>
        <v/>
      </c>
      <c r="AD47" s="176">
        <v>44</v>
      </c>
      <c r="AE47" s="173" t="str">
        <f ca="1">'Round 8'!W48</f>
        <v/>
      </c>
      <c r="AF47" s="418" t="str">
        <f ca="1">IF(AE47="","",('Round 8'!X48))</f>
        <v/>
      </c>
      <c r="AH47" s="176">
        <v>44</v>
      </c>
      <c r="AI47" s="173" t="str">
        <f ca="1">'Round 9'!W48</f>
        <v/>
      </c>
      <c r="AJ47" s="418" t="str">
        <f ca="1">IF(AI47="","",('Round 9'!X48))</f>
        <v/>
      </c>
      <c r="AL47" s="176">
        <v>44</v>
      </c>
      <c r="AM47" s="173" t="str">
        <f ca="1">'Round 10'!W48</f>
        <v/>
      </c>
      <c r="AN47" s="418" t="str">
        <f ca="1">IF(AM47="","",('Round 10'!X48))</f>
        <v/>
      </c>
      <c r="AP47" s="176">
        <v>44</v>
      </c>
      <c r="AQ47" s="173" t="str">
        <f ca="1">'Round 11'!W48</f>
        <v/>
      </c>
      <c r="AR47" s="418" t="str">
        <f ca="1">IF(AQ47="","",('Round 11'!X48))</f>
        <v/>
      </c>
      <c r="AT47" s="176">
        <v>44</v>
      </c>
      <c r="AU47" s="173" t="str">
        <f ca="1">'Round 12'!W48</f>
        <v/>
      </c>
      <c r="AV47" s="418" t="str">
        <f ca="1">IF(AU47="","",('Round 12'!X48))</f>
        <v/>
      </c>
    </row>
    <row r="48" spans="2:48" s="168" customFormat="1" ht="12.6" customHeight="1">
      <c r="B48" s="176">
        <v>45</v>
      </c>
      <c r="C48" s="173" t="str">
        <f ca="1">'Round 1'!W49</f>
        <v/>
      </c>
      <c r="D48" s="422" t="str">
        <f ca="1">IF(C48="","",'Round 1'!X49)</f>
        <v/>
      </c>
      <c r="F48" s="176">
        <v>45</v>
      </c>
      <c r="G48" s="173" t="str">
        <f ca="1">'Round 2'!W49</f>
        <v/>
      </c>
      <c r="H48" s="418" t="str">
        <f ca="1">IF(G48="","",'Round 2'!X49)</f>
        <v/>
      </c>
      <c r="J48" s="176">
        <v>45</v>
      </c>
      <c r="K48" s="313" t="str">
        <f ca="1">'Round 3'!W49</f>
        <v/>
      </c>
      <c r="L48" s="418" t="str">
        <f ca="1">IF(K48="","",('Round 3'!X49))</f>
        <v/>
      </c>
      <c r="N48" s="176">
        <v>45</v>
      </c>
      <c r="O48" s="173" t="str">
        <f ca="1">'Round 4'!W49</f>
        <v/>
      </c>
      <c r="P48" s="418" t="str">
        <f ca="1">IF(O48="","",('Round 4'!X49))</f>
        <v/>
      </c>
      <c r="R48" s="176">
        <v>45</v>
      </c>
      <c r="S48" s="173" t="str">
        <f ca="1">'Round 5'!W49</f>
        <v/>
      </c>
      <c r="T48" s="418" t="str">
        <f ca="1">IF(S48="","",('Round 5'!X49))</f>
        <v/>
      </c>
      <c r="V48" s="176">
        <v>45</v>
      </c>
      <c r="W48" s="173" t="str">
        <f ca="1">'Round 6'!W49</f>
        <v/>
      </c>
      <c r="X48" s="418" t="str">
        <f ca="1">IF(W48="","",('Round 6'!X49))</f>
        <v/>
      </c>
      <c r="Z48" s="176">
        <v>45</v>
      </c>
      <c r="AA48" s="173" t="str">
        <f ca="1">'Round 7'!W49</f>
        <v/>
      </c>
      <c r="AB48" s="418" t="str">
        <f ca="1">IF(AA48="","",('Round 7'!X49))</f>
        <v/>
      </c>
      <c r="AD48" s="176">
        <v>45</v>
      </c>
      <c r="AE48" s="173" t="str">
        <f ca="1">'Round 8'!W49</f>
        <v/>
      </c>
      <c r="AF48" s="418" t="str">
        <f ca="1">IF(AE48="","",('Round 8'!X49))</f>
        <v/>
      </c>
      <c r="AH48" s="176">
        <v>45</v>
      </c>
      <c r="AI48" s="173" t="str">
        <f ca="1">'Round 9'!W49</f>
        <v/>
      </c>
      <c r="AJ48" s="418" t="str">
        <f ca="1">IF(AI48="","",('Round 9'!X49))</f>
        <v/>
      </c>
      <c r="AL48" s="176">
        <v>45</v>
      </c>
      <c r="AM48" s="173" t="str">
        <f ca="1">'Round 10'!W49</f>
        <v/>
      </c>
      <c r="AN48" s="418" t="str">
        <f ca="1">IF(AM48="","",('Round 10'!X49))</f>
        <v/>
      </c>
      <c r="AP48" s="176">
        <v>45</v>
      </c>
      <c r="AQ48" s="173" t="str">
        <f ca="1">'Round 11'!W49</f>
        <v/>
      </c>
      <c r="AR48" s="418" t="str">
        <f ca="1">IF(AQ48="","",('Round 11'!X49))</f>
        <v/>
      </c>
      <c r="AT48" s="176">
        <v>45</v>
      </c>
      <c r="AU48" s="173" t="str">
        <f ca="1">'Round 12'!W49</f>
        <v/>
      </c>
      <c r="AV48" s="418" t="str">
        <f ca="1">IF(AU48="","",('Round 12'!X49))</f>
        <v/>
      </c>
    </row>
    <row r="49" spans="2:48" s="168" customFormat="1" ht="12.6" customHeight="1">
      <c r="B49" s="176">
        <v>46</v>
      </c>
      <c r="C49" s="173" t="str">
        <f ca="1">'Round 1'!W50</f>
        <v/>
      </c>
      <c r="D49" s="422" t="str">
        <f ca="1">IF(C49="","",'Round 1'!X50)</f>
        <v/>
      </c>
      <c r="F49" s="176">
        <v>46</v>
      </c>
      <c r="G49" s="173" t="str">
        <f ca="1">'Round 2'!W50</f>
        <v/>
      </c>
      <c r="H49" s="418" t="str">
        <f ca="1">IF(G49="","",'Round 2'!X50)</f>
        <v/>
      </c>
      <c r="J49" s="176">
        <v>46</v>
      </c>
      <c r="K49" s="313" t="str">
        <f ca="1">'Round 3'!W50</f>
        <v/>
      </c>
      <c r="L49" s="418" t="str">
        <f ca="1">IF(K49="","",('Round 3'!X50))</f>
        <v/>
      </c>
      <c r="N49" s="176">
        <v>46</v>
      </c>
      <c r="O49" s="173" t="str">
        <f ca="1">'Round 4'!W50</f>
        <v/>
      </c>
      <c r="P49" s="418" t="str">
        <f ca="1">IF(O49="","",('Round 4'!X50))</f>
        <v/>
      </c>
      <c r="R49" s="176">
        <v>46</v>
      </c>
      <c r="S49" s="173" t="str">
        <f ca="1">'Round 5'!W50</f>
        <v/>
      </c>
      <c r="T49" s="418" t="str">
        <f ca="1">IF(S49="","",('Round 5'!X50))</f>
        <v/>
      </c>
      <c r="V49" s="176">
        <v>46</v>
      </c>
      <c r="W49" s="173" t="str">
        <f ca="1">'Round 6'!W50</f>
        <v/>
      </c>
      <c r="X49" s="418" t="str">
        <f ca="1">IF(W49="","",('Round 6'!X50))</f>
        <v/>
      </c>
      <c r="Z49" s="176">
        <v>46</v>
      </c>
      <c r="AA49" s="173" t="str">
        <f ca="1">'Round 7'!W50</f>
        <v/>
      </c>
      <c r="AB49" s="418" t="str">
        <f ca="1">IF(AA49="","",('Round 7'!X50))</f>
        <v/>
      </c>
      <c r="AD49" s="176">
        <v>46</v>
      </c>
      <c r="AE49" s="173" t="str">
        <f ca="1">'Round 8'!W50</f>
        <v/>
      </c>
      <c r="AF49" s="418" t="str">
        <f ca="1">IF(AE49="","",('Round 8'!X50))</f>
        <v/>
      </c>
      <c r="AH49" s="176">
        <v>46</v>
      </c>
      <c r="AI49" s="173" t="str">
        <f ca="1">'Round 9'!W50</f>
        <v/>
      </c>
      <c r="AJ49" s="418" t="str">
        <f ca="1">IF(AI49="","",('Round 9'!X50))</f>
        <v/>
      </c>
      <c r="AL49" s="176">
        <v>46</v>
      </c>
      <c r="AM49" s="173" t="str">
        <f ca="1">'Round 10'!W50</f>
        <v/>
      </c>
      <c r="AN49" s="418" t="str">
        <f ca="1">IF(AM49="","",('Round 10'!X50))</f>
        <v/>
      </c>
      <c r="AP49" s="176">
        <v>46</v>
      </c>
      <c r="AQ49" s="173" t="str">
        <f ca="1">'Round 11'!W50</f>
        <v/>
      </c>
      <c r="AR49" s="418" t="str">
        <f ca="1">IF(AQ49="","",('Round 11'!X50))</f>
        <v/>
      </c>
      <c r="AT49" s="176">
        <v>46</v>
      </c>
      <c r="AU49" s="173" t="str">
        <f ca="1">'Round 12'!W50</f>
        <v/>
      </c>
      <c r="AV49" s="418" t="str">
        <f ca="1">IF(AU49="","",('Round 12'!X50))</f>
        <v/>
      </c>
    </row>
    <row r="50" spans="2:48" s="168" customFormat="1" ht="12.6" customHeight="1">
      <c r="B50" s="176">
        <v>47</v>
      </c>
      <c r="C50" s="173" t="str">
        <f ca="1">'Round 1'!W51</f>
        <v/>
      </c>
      <c r="D50" s="422" t="str">
        <f ca="1">IF(C50="","",'Round 1'!X51)</f>
        <v/>
      </c>
      <c r="F50" s="176">
        <v>47</v>
      </c>
      <c r="G50" s="173" t="str">
        <f ca="1">'Round 2'!W51</f>
        <v/>
      </c>
      <c r="H50" s="418" t="str">
        <f ca="1">IF(G50="","",'Round 2'!X51)</f>
        <v/>
      </c>
      <c r="J50" s="176">
        <v>47</v>
      </c>
      <c r="K50" s="313" t="str">
        <f ca="1">'Round 3'!W51</f>
        <v/>
      </c>
      <c r="L50" s="418" t="str">
        <f ca="1">IF(K50="","",('Round 3'!X51))</f>
        <v/>
      </c>
      <c r="N50" s="176">
        <v>47</v>
      </c>
      <c r="O50" s="173" t="str">
        <f ca="1">'Round 4'!W51</f>
        <v/>
      </c>
      <c r="P50" s="418" t="str">
        <f ca="1">IF(O50="","",('Round 4'!X51))</f>
        <v/>
      </c>
      <c r="R50" s="176">
        <v>47</v>
      </c>
      <c r="S50" s="173" t="str">
        <f ca="1">'Round 5'!W51</f>
        <v/>
      </c>
      <c r="T50" s="418" t="str">
        <f ca="1">IF(S50="","",('Round 5'!X51))</f>
        <v/>
      </c>
      <c r="V50" s="176">
        <v>47</v>
      </c>
      <c r="W50" s="173" t="str">
        <f ca="1">'Round 6'!W51</f>
        <v/>
      </c>
      <c r="X50" s="418" t="str">
        <f ca="1">IF(W50="","",('Round 6'!X51))</f>
        <v/>
      </c>
      <c r="Z50" s="176">
        <v>47</v>
      </c>
      <c r="AA50" s="173" t="str">
        <f ca="1">'Round 7'!W51</f>
        <v/>
      </c>
      <c r="AB50" s="418" t="str">
        <f ca="1">IF(AA50="","",('Round 7'!X51))</f>
        <v/>
      </c>
      <c r="AD50" s="176">
        <v>47</v>
      </c>
      <c r="AE50" s="173" t="str">
        <f ca="1">'Round 8'!W51</f>
        <v/>
      </c>
      <c r="AF50" s="418" t="str">
        <f ca="1">IF(AE50="","",('Round 8'!X51))</f>
        <v/>
      </c>
      <c r="AH50" s="176">
        <v>47</v>
      </c>
      <c r="AI50" s="173" t="str">
        <f ca="1">'Round 9'!W51</f>
        <v/>
      </c>
      <c r="AJ50" s="418" t="str">
        <f ca="1">IF(AI50="","",('Round 9'!X51))</f>
        <v/>
      </c>
      <c r="AL50" s="176">
        <v>47</v>
      </c>
      <c r="AM50" s="173" t="str">
        <f ca="1">'Round 10'!W51</f>
        <v/>
      </c>
      <c r="AN50" s="418" t="str">
        <f ca="1">IF(AM50="","",('Round 10'!X51))</f>
        <v/>
      </c>
      <c r="AP50" s="176">
        <v>47</v>
      </c>
      <c r="AQ50" s="173" t="str">
        <f ca="1">'Round 11'!W51</f>
        <v/>
      </c>
      <c r="AR50" s="418" t="str">
        <f ca="1">IF(AQ50="","",('Round 11'!X51))</f>
        <v/>
      </c>
      <c r="AT50" s="176">
        <v>47</v>
      </c>
      <c r="AU50" s="173" t="str">
        <f ca="1">'Round 12'!W51</f>
        <v/>
      </c>
      <c r="AV50" s="418" t="str">
        <f ca="1">IF(AU50="","",('Round 12'!X51))</f>
        <v/>
      </c>
    </row>
    <row r="51" spans="2:48" s="168" customFormat="1" ht="12.6" customHeight="1">
      <c r="B51" s="176">
        <v>48</v>
      </c>
      <c r="C51" s="173" t="str">
        <f ca="1">'Round 1'!W52</f>
        <v/>
      </c>
      <c r="D51" s="422" t="str">
        <f ca="1">IF(C51="","",'Round 1'!X52)</f>
        <v/>
      </c>
      <c r="F51" s="176">
        <v>48</v>
      </c>
      <c r="G51" s="173" t="str">
        <f ca="1">'Round 2'!W52</f>
        <v/>
      </c>
      <c r="H51" s="418" t="str">
        <f ca="1">IF(G51="","",'Round 2'!X52)</f>
        <v/>
      </c>
      <c r="J51" s="176">
        <v>48</v>
      </c>
      <c r="K51" s="313" t="str">
        <f ca="1">'Round 3'!W52</f>
        <v/>
      </c>
      <c r="L51" s="418" t="str">
        <f ca="1">IF(K51="","",('Round 3'!X52))</f>
        <v/>
      </c>
      <c r="N51" s="176">
        <v>48</v>
      </c>
      <c r="O51" s="173" t="str">
        <f ca="1">'Round 4'!W52</f>
        <v/>
      </c>
      <c r="P51" s="418" t="str">
        <f ca="1">IF(O51="","",('Round 4'!X52))</f>
        <v/>
      </c>
      <c r="R51" s="176">
        <v>48</v>
      </c>
      <c r="S51" s="173" t="str">
        <f ca="1">'Round 5'!W52</f>
        <v/>
      </c>
      <c r="T51" s="418" t="str">
        <f ca="1">IF(S51="","",('Round 5'!X52))</f>
        <v/>
      </c>
      <c r="V51" s="176">
        <v>48</v>
      </c>
      <c r="W51" s="173" t="str">
        <f ca="1">'Round 6'!W52</f>
        <v/>
      </c>
      <c r="X51" s="418" t="str">
        <f ca="1">IF(W51="","",('Round 6'!X52))</f>
        <v/>
      </c>
      <c r="Z51" s="176">
        <v>48</v>
      </c>
      <c r="AA51" s="173" t="str">
        <f ca="1">'Round 7'!W52</f>
        <v/>
      </c>
      <c r="AB51" s="418" t="str">
        <f ca="1">IF(AA51="","",('Round 7'!X52))</f>
        <v/>
      </c>
      <c r="AD51" s="176">
        <v>48</v>
      </c>
      <c r="AE51" s="173" t="str">
        <f ca="1">'Round 8'!W52</f>
        <v/>
      </c>
      <c r="AF51" s="418" t="str">
        <f ca="1">IF(AE51="","",('Round 8'!X52))</f>
        <v/>
      </c>
      <c r="AH51" s="176">
        <v>48</v>
      </c>
      <c r="AI51" s="173" t="str">
        <f ca="1">'Round 9'!W52</f>
        <v/>
      </c>
      <c r="AJ51" s="418" t="str">
        <f ca="1">IF(AI51="","",('Round 9'!X52))</f>
        <v/>
      </c>
      <c r="AL51" s="176">
        <v>48</v>
      </c>
      <c r="AM51" s="173" t="str">
        <f ca="1">'Round 10'!W52</f>
        <v/>
      </c>
      <c r="AN51" s="418" t="str">
        <f ca="1">IF(AM51="","",('Round 10'!X52))</f>
        <v/>
      </c>
      <c r="AP51" s="176">
        <v>48</v>
      </c>
      <c r="AQ51" s="173" t="str">
        <f ca="1">'Round 11'!W52</f>
        <v/>
      </c>
      <c r="AR51" s="418" t="str">
        <f ca="1">IF(AQ51="","",('Round 11'!X52))</f>
        <v/>
      </c>
      <c r="AT51" s="176">
        <v>48</v>
      </c>
      <c r="AU51" s="173" t="str">
        <f ca="1">'Round 12'!W52</f>
        <v/>
      </c>
      <c r="AV51" s="418" t="str">
        <f ca="1">IF(AU51="","",('Round 12'!X52))</f>
        <v/>
      </c>
    </row>
    <row r="52" spans="2:48" s="168" customFormat="1" ht="12.6" customHeight="1">
      <c r="B52" s="176">
        <v>49</v>
      </c>
      <c r="C52" s="173" t="str">
        <f ca="1">'Round 1'!W53</f>
        <v/>
      </c>
      <c r="D52" s="422" t="str">
        <f ca="1">IF(C52="","",'Round 1'!X53)</f>
        <v/>
      </c>
      <c r="F52" s="176">
        <v>49</v>
      </c>
      <c r="G52" s="173" t="str">
        <f ca="1">'Round 2'!W53</f>
        <v/>
      </c>
      <c r="H52" s="418" t="str">
        <f ca="1">IF(G52="","",'Round 2'!X53)</f>
        <v/>
      </c>
      <c r="J52" s="176">
        <v>49</v>
      </c>
      <c r="K52" s="313" t="str">
        <f ca="1">'Round 3'!W53</f>
        <v/>
      </c>
      <c r="L52" s="418" t="str">
        <f ca="1">IF(K52="","",('Round 3'!X53))</f>
        <v/>
      </c>
      <c r="N52" s="176">
        <v>49</v>
      </c>
      <c r="O52" s="173" t="str">
        <f ca="1">'Round 4'!W53</f>
        <v/>
      </c>
      <c r="P52" s="418" t="str">
        <f ca="1">IF(O52="","",('Round 4'!X53))</f>
        <v/>
      </c>
      <c r="R52" s="176">
        <v>49</v>
      </c>
      <c r="S52" s="173" t="str">
        <f ca="1">'Round 5'!W53</f>
        <v/>
      </c>
      <c r="T52" s="418" t="str">
        <f ca="1">IF(S52="","",('Round 5'!X53))</f>
        <v/>
      </c>
      <c r="V52" s="176">
        <v>49</v>
      </c>
      <c r="W52" s="173" t="str">
        <f ca="1">'Round 6'!W53</f>
        <v/>
      </c>
      <c r="X52" s="418" t="str">
        <f ca="1">IF(W52="","",('Round 6'!X53))</f>
        <v/>
      </c>
      <c r="Z52" s="176">
        <v>49</v>
      </c>
      <c r="AA52" s="173" t="str">
        <f ca="1">'Round 7'!W53</f>
        <v/>
      </c>
      <c r="AB52" s="418" t="str">
        <f ca="1">IF(AA52="","",('Round 7'!X53))</f>
        <v/>
      </c>
      <c r="AD52" s="176">
        <v>49</v>
      </c>
      <c r="AE52" s="173" t="str">
        <f ca="1">'Round 8'!W53</f>
        <v/>
      </c>
      <c r="AF52" s="418" t="str">
        <f ca="1">IF(AE52="","",('Round 8'!X53))</f>
        <v/>
      </c>
      <c r="AH52" s="176">
        <v>49</v>
      </c>
      <c r="AI52" s="173" t="str">
        <f ca="1">'Round 9'!W53</f>
        <v/>
      </c>
      <c r="AJ52" s="418" t="str">
        <f ca="1">IF(AI52="","",('Round 9'!X53))</f>
        <v/>
      </c>
      <c r="AL52" s="176">
        <v>49</v>
      </c>
      <c r="AM52" s="173" t="str">
        <f ca="1">'Round 10'!W53</f>
        <v/>
      </c>
      <c r="AN52" s="418" t="str">
        <f ca="1">IF(AM52="","",('Round 10'!X53))</f>
        <v/>
      </c>
      <c r="AP52" s="176">
        <v>49</v>
      </c>
      <c r="AQ52" s="173" t="str">
        <f ca="1">'Round 11'!W53</f>
        <v/>
      </c>
      <c r="AR52" s="418" t="str">
        <f ca="1">IF(AQ52="","",('Round 11'!X53))</f>
        <v/>
      </c>
      <c r="AT52" s="176">
        <v>49</v>
      </c>
      <c r="AU52" s="173" t="str">
        <f ca="1">'Round 12'!W53</f>
        <v/>
      </c>
      <c r="AV52" s="418" t="str">
        <f ca="1">IF(AU52="","",('Round 12'!X53))</f>
        <v/>
      </c>
    </row>
    <row r="53" spans="2:48" s="168" customFormat="1" ht="12.6" customHeight="1">
      <c r="B53" s="176">
        <v>50</v>
      </c>
      <c r="C53" s="173" t="str">
        <f ca="1">'Round 1'!W54</f>
        <v/>
      </c>
      <c r="D53" s="422" t="str">
        <f ca="1">IF(C53="","",'Round 1'!X54)</f>
        <v/>
      </c>
      <c r="F53" s="176">
        <v>50</v>
      </c>
      <c r="G53" s="173" t="str">
        <f ca="1">'Round 2'!W54</f>
        <v/>
      </c>
      <c r="H53" s="418" t="str">
        <f ca="1">IF(G53="","",'Round 2'!X54)</f>
        <v/>
      </c>
      <c r="J53" s="176">
        <v>50</v>
      </c>
      <c r="K53" s="313" t="str">
        <f ca="1">'Round 3'!W54</f>
        <v/>
      </c>
      <c r="L53" s="418" t="str">
        <f ca="1">IF(K53="","",('Round 3'!X54))</f>
        <v/>
      </c>
      <c r="N53" s="176">
        <v>50</v>
      </c>
      <c r="O53" s="173" t="str">
        <f ca="1">'Round 4'!W54</f>
        <v/>
      </c>
      <c r="P53" s="418" t="str">
        <f ca="1">IF(O53="","",('Round 4'!X54))</f>
        <v/>
      </c>
      <c r="R53" s="176">
        <v>50</v>
      </c>
      <c r="S53" s="173" t="str">
        <f ca="1">'Round 5'!W54</f>
        <v/>
      </c>
      <c r="T53" s="418" t="str">
        <f ca="1">IF(S53="","",('Round 5'!X54))</f>
        <v/>
      </c>
      <c r="V53" s="176">
        <v>50</v>
      </c>
      <c r="W53" s="173" t="str">
        <f ca="1">'Round 6'!W54</f>
        <v/>
      </c>
      <c r="X53" s="418" t="str">
        <f ca="1">IF(W53="","",('Round 6'!X54))</f>
        <v/>
      </c>
      <c r="Z53" s="176">
        <v>50</v>
      </c>
      <c r="AA53" s="173" t="str">
        <f ca="1">'Round 7'!W54</f>
        <v/>
      </c>
      <c r="AB53" s="418" t="str">
        <f ca="1">IF(AA53="","",('Round 7'!X54))</f>
        <v/>
      </c>
      <c r="AD53" s="176">
        <v>50</v>
      </c>
      <c r="AE53" s="173" t="str">
        <f ca="1">'Round 8'!W54</f>
        <v/>
      </c>
      <c r="AF53" s="418" t="str">
        <f ca="1">IF(AE53="","",('Round 8'!X54))</f>
        <v/>
      </c>
      <c r="AH53" s="176">
        <v>50</v>
      </c>
      <c r="AI53" s="173" t="str">
        <f ca="1">'Round 9'!W54</f>
        <v/>
      </c>
      <c r="AJ53" s="418" t="str">
        <f ca="1">IF(AI53="","",('Round 9'!X54))</f>
        <v/>
      </c>
      <c r="AL53" s="176">
        <v>50</v>
      </c>
      <c r="AM53" s="173" t="str">
        <f ca="1">'Round 10'!W54</f>
        <v/>
      </c>
      <c r="AN53" s="418" t="str">
        <f ca="1">IF(AM53="","",('Round 10'!X54))</f>
        <v/>
      </c>
      <c r="AP53" s="176">
        <v>50</v>
      </c>
      <c r="AQ53" s="173" t="str">
        <f ca="1">'Round 11'!W54</f>
        <v/>
      </c>
      <c r="AR53" s="418" t="str">
        <f ca="1">IF(AQ53="","",('Round 11'!X54))</f>
        <v/>
      </c>
      <c r="AT53" s="176">
        <v>50</v>
      </c>
      <c r="AU53" s="173" t="str">
        <f ca="1">'Round 12'!W54</f>
        <v/>
      </c>
      <c r="AV53" s="418" t="str">
        <f ca="1">IF(AU53="","",('Round 12'!X54))</f>
        <v/>
      </c>
    </row>
    <row r="54" spans="2:48" s="168" customFormat="1" ht="12.6" customHeight="1">
      <c r="B54" s="176">
        <v>51</v>
      </c>
      <c r="C54" s="173" t="str">
        <f ca="1">'Round 1'!W55</f>
        <v/>
      </c>
      <c r="D54" s="422" t="str">
        <f ca="1">IF(C54="","",'Round 1'!X55)</f>
        <v/>
      </c>
      <c r="F54" s="176">
        <v>51</v>
      </c>
      <c r="G54" s="173" t="str">
        <f ca="1">'Round 2'!W55</f>
        <v/>
      </c>
      <c r="H54" s="418" t="str">
        <f ca="1">IF(G54="","",'Round 2'!X55)</f>
        <v/>
      </c>
      <c r="J54" s="176">
        <v>51</v>
      </c>
      <c r="K54" s="313" t="str">
        <f ca="1">'Round 3'!W55</f>
        <v/>
      </c>
      <c r="L54" s="418" t="str">
        <f ca="1">IF(K54="","",('Round 3'!X55))</f>
        <v/>
      </c>
      <c r="N54" s="176">
        <v>51</v>
      </c>
      <c r="O54" s="173" t="str">
        <f ca="1">'Round 4'!W55</f>
        <v/>
      </c>
      <c r="P54" s="418" t="str">
        <f ca="1">IF(O54="","",('Round 4'!X55))</f>
        <v/>
      </c>
      <c r="R54" s="176">
        <v>51</v>
      </c>
      <c r="S54" s="173" t="str">
        <f ca="1">'Round 5'!W55</f>
        <v/>
      </c>
      <c r="T54" s="418" t="str">
        <f ca="1">IF(S54="","",('Round 5'!X55))</f>
        <v/>
      </c>
      <c r="V54" s="176">
        <v>51</v>
      </c>
      <c r="W54" s="173" t="str">
        <f ca="1">'Round 6'!W55</f>
        <v/>
      </c>
      <c r="X54" s="418" t="str">
        <f ca="1">IF(W54="","",('Round 6'!X55))</f>
        <v/>
      </c>
      <c r="Z54" s="176">
        <v>51</v>
      </c>
      <c r="AA54" s="173" t="str">
        <f ca="1">'Round 7'!W55</f>
        <v/>
      </c>
      <c r="AB54" s="418" t="str">
        <f ca="1">IF(AA54="","",('Round 7'!X55))</f>
        <v/>
      </c>
      <c r="AD54" s="176">
        <v>51</v>
      </c>
      <c r="AE54" s="173" t="str">
        <f ca="1">'Round 8'!W55</f>
        <v/>
      </c>
      <c r="AF54" s="418" t="str">
        <f ca="1">IF(AE54="","",('Round 8'!X55))</f>
        <v/>
      </c>
      <c r="AH54" s="176">
        <v>51</v>
      </c>
      <c r="AI54" s="173" t="str">
        <f ca="1">'Round 9'!W55</f>
        <v/>
      </c>
      <c r="AJ54" s="418" t="str">
        <f ca="1">IF(AI54="","",('Round 9'!X55))</f>
        <v/>
      </c>
      <c r="AL54" s="176">
        <v>51</v>
      </c>
      <c r="AM54" s="173" t="str">
        <f ca="1">'Round 10'!W55</f>
        <v/>
      </c>
      <c r="AN54" s="418" t="str">
        <f ca="1">IF(AM54="","",('Round 10'!X55))</f>
        <v/>
      </c>
      <c r="AP54" s="176">
        <v>51</v>
      </c>
      <c r="AQ54" s="173" t="str">
        <f ca="1">'Round 11'!W55</f>
        <v/>
      </c>
      <c r="AR54" s="418" t="str">
        <f ca="1">IF(AQ54="","",('Round 11'!X55))</f>
        <v/>
      </c>
      <c r="AT54" s="176">
        <v>51</v>
      </c>
      <c r="AU54" s="173" t="str">
        <f ca="1">'Round 12'!W55</f>
        <v/>
      </c>
      <c r="AV54" s="418" t="str">
        <f ca="1">IF(AU54="","",('Round 12'!X55))</f>
        <v/>
      </c>
    </row>
    <row r="55" spans="2:48" s="168" customFormat="1" ht="12.6" customHeight="1">
      <c r="B55" s="176">
        <v>52</v>
      </c>
      <c r="C55" s="173" t="str">
        <f ca="1">'Round 1'!W56</f>
        <v/>
      </c>
      <c r="D55" s="422" t="str">
        <f ca="1">IF(C55="","",'Round 1'!X56)</f>
        <v/>
      </c>
      <c r="F55" s="176">
        <v>52</v>
      </c>
      <c r="G55" s="173" t="str">
        <f ca="1">'Round 2'!W56</f>
        <v/>
      </c>
      <c r="H55" s="418" t="str">
        <f ca="1">IF(G55="","",'Round 2'!X56)</f>
        <v/>
      </c>
      <c r="J55" s="176">
        <v>52</v>
      </c>
      <c r="K55" s="313" t="str">
        <f ca="1">'Round 3'!W56</f>
        <v/>
      </c>
      <c r="L55" s="418" t="str">
        <f ca="1">IF(K55="","",('Round 3'!X56))</f>
        <v/>
      </c>
      <c r="N55" s="176">
        <v>52</v>
      </c>
      <c r="O55" s="173" t="str">
        <f ca="1">'Round 4'!W56</f>
        <v/>
      </c>
      <c r="P55" s="418" t="str">
        <f ca="1">IF(O55="","",('Round 4'!X56))</f>
        <v/>
      </c>
      <c r="R55" s="176">
        <v>52</v>
      </c>
      <c r="S55" s="173" t="str">
        <f ca="1">'Round 5'!W56</f>
        <v/>
      </c>
      <c r="T55" s="418" t="str">
        <f ca="1">IF(S55="","",('Round 5'!X56))</f>
        <v/>
      </c>
      <c r="V55" s="176">
        <v>52</v>
      </c>
      <c r="W55" s="173" t="str">
        <f ca="1">'Round 6'!W56</f>
        <v/>
      </c>
      <c r="X55" s="418" t="str">
        <f ca="1">IF(W55="","",('Round 6'!X56))</f>
        <v/>
      </c>
      <c r="Z55" s="176">
        <v>52</v>
      </c>
      <c r="AA55" s="173" t="str">
        <f ca="1">'Round 7'!W56</f>
        <v/>
      </c>
      <c r="AB55" s="418" t="str">
        <f ca="1">IF(AA55="","",('Round 7'!X56))</f>
        <v/>
      </c>
      <c r="AD55" s="176">
        <v>52</v>
      </c>
      <c r="AE55" s="173" t="str">
        <f ca="1">'Round 8'!W56</f>
        <v/>
      </c>
      <c r="AF55" s="418" t="str">
        <f ca="1">IF(AE55="","",('Round 8'!X56))</f>
        <v/>
      </c>
      <c r="AH55" s="176">
        <v>52</v>
      </c>
      <c r="AI55" s="173" t="str">
        <f ca="1">'Round 9'!W56</f>
        <v/>
      </c>
      <c r="AJ55" s="418" t="str">
        <f ca="1">IF(AI55="","",('Round 9'!X56))</f>
        <v/>
      </c>
      <c r="AL55" s="176">
        <v>52</v>
      </c>
      <c r="AM55" s="173" t="str">
        <f ca="1">'Round 10'!W56</f>
        <v/>
      </c>
      <c r="AN55" s="418" t="str">
        <f ca="1">IF(AM55="","",('Round 10'!X56))</f>
        <v/>
      </c>
      <c r="AP55" s="176">
        <v>52</v>
      </c>
      <c r="AQ55" s="173" t="str">
        <f ca="1">'Round 11'!W56</f>
        <v/>
      </c>
      <c r="AR55" s="418" t="str">
        <f ca="1">IF(AQ55="","",('Round 11'!X56))</f>
        <v/>
      </c>
      <c r="AT55" s="176">
        <v>52</v>
      </c>
      <c r="AU55" s="173" t="str">
        <f ca="1">'Round 12'!W56</f>
        <v/>
      </c>
      <c r="AV55" s="418" t="str">
        <f ca="1">IF(AU55="","",('Round 12'!X56))</f>
        <v/>
      </c>
    </row>
    <row r="56" spans="2:48" s="168" customFormat="1" ht="12.6" customHeight="1">
      <c r="B56" s="176">
        <v>53</v>
      </c>
      <c r="C56" s="173" t="str">
        <f ca="1">'Round 1'!W57</f>
        <v/>
      </c>
      <c r="D56" s="422" t="str">
        <f ca="1">IF(C56="","",'Round 1'!X57)</f>
        <v/>
      </c>
      <c r="F56" s="176">
        <v>53</v>
      </c>
      <c r="G56" s="173" t="str">
        <f ca="1">'Round 2'!W57</f>
        <v/>
      </c>
      <c r="H56" s="418" t="str">
        <f ca="1">IF(G56="","",'Round 2'!X57)</f>
        <v/>
      </c>
      <c r="J56" s="176">
        <v>53</v>
      </c>
      <c r="K56" s="313" t="str">
        <f ca="1">'Round 3'!W57</f>
        <v/>
      </c>
      <c r="L56" s="418" t="str">
        <f ca="1">IF(K56="","",('Round 3'!X57))</f>
        <v/>
      </c>
      <c r="N56" s="176">
        <v>53</v>
      </c>
      <c r="O56" s="173" t="str">
        <f ca="1">'Round 4'!W57</f>
        <v/>
      </c>
      <c r="P56" s="418" t="str">
        <f ca="1">IF(O56="","",('Round 4'!X57))</f>
        <v/>
      </c>
      <c r="R56" s="176">
        <v>53</v>
      </c>
      <c r="S56" s="173" t="str">
        <f ca="1">'Round 5'!W57</f>
        <v/>
      </c>
      <c r="T56" s="418" t="str">
        <f ca="1">IF(S56="","",('Round 5'!X57))</f>
        <v/>
      </c>
      <c r="V56" s="176">
        <v>53</v>
      </c>
      <c r="W56" s="173" t="str">
        <f ca="1">'Round 6'!W57</f>
        <v/>
      </c>
      <c r="X56" s="418" t="str">
        <f ca="1">IF(W56="","",('Round 6'!X57))</f>
        <v/>
      </c>
      <c r="Z56" s="176">
        <v>53</v>
      </c>
      <c r="AA56" s="173" t="str">
        <f ca="1">'Round 7'!W57</f>
        <v/>
      </c>
      <c r="AB56" s="418" t="str">
        <f ca="1">IF(AA56="","",('Round 7'!X57))</f>
        <v/>
      </c>
      <c r="AD56" s="176">
        <v>53</v>
      </c>
      <c r="AE56" s="173" t="str">
        <f ca="1">'Round 8'!W57</f>
        <v/>
      </c>
      <c r="AF56" s="418" t="str">
        <f ca="1">IF(AE56="","",('Round 8'!X57))</f>
        <v/>
      </c>
      <c r="AH56" s="176">
        <v>53</v>
      </c>
      <c r="AI56" s="173" t="str">
        <f ca="1">'Round 9'!W57</f>
        <v/>
      </c>
      <c r="AJ56" s="418" t="str">
        <f ca="1">IF(AI56="","",('Round 9'!X57))</f>
        <v/>
      </c>
      <c r="AL56" s="176">
        <v>53</v>
      </c>
      <c r="AM56" s="173" t="str">
        <f ca="1">'Round 10'!W57</f>
        <v/>
      </c>
      <c r="AN56" s="418" t="str">
        <f ca="1">IF(AM56="","",('Round 10'!X57))</f>
        <v/>
      </c>
      <c r="AP56" s="176">
        <v>53</v>
      </c>
      <c r="AQ56" s="173" t="str">
        <f ca="1">'Round 11'!W57</f>
        <v/>
      </c>
      <c r="AR56" s="418" t="str">
        <f ca="1">IF(AQ56="","",('Round 11'!X57))</f>
        <v/>
      </c>
      <c r="AT56" s="176">
        <v>53</v>
      </c>
      <c r="AU56" s="173" t="str">
        <f ca="1">'Round 12'!W57</f>
        <v/>
      </c>
      <c r="AV56" s="418" t="str">
        <f ca="1">IF(AU56="","",('Round 12'!X57))</f>
        <v/>
      </c>
    </row>
    <row r="57" spans="2:48" s="168" customFormat="1" ht="12.6" customHeight="1">
      <c r="B57" s="176">
        <v>54</v>
      </c>
      <c r="C57" s="173" t="str">
        <f ca="1">'Round 1'!W58</f>
        <v/>
      </c>
      <c r="D57" s="422" t="str">
        <f ca="1">IF(C57="","",'Round 1'!X58)</f>
        <v/>
      </c>
      <c r="F57" s="176">
        <v>54</v>
      </c>
      <c r="G57" s="173" t="str">
        <f ca="1">'Round 2'!W58</f>
        <v/>
      </c>
      <c r="H57" s="418" t="str">
        <f ca="1">IF(G57="","",'Round 2'!X58)</f>
        <v/>
      </c>
      <c r="J57" s="176">
        <v>54</v>
      </c>
      <c r="K57" s="313" t="str">
        <f ca="1">'Round 3'!W58</f>
        <v/>
      </c>
      <c r="L57" s="418" t="str">
        <f ca="1">IF(K57="","",('Round 3'!X58))</f>
        <v/>
      </c>
      <c r="N57" s="176">
        <v>54</v>
      </c>
      <c r="O57" s="173" t="str">
        <f ca="1">'Round 4'!W58</f>
        <v/>
      </c>
      <c r="P57" s="418" t="str">
        <f ca="1">IF(O57="","",('Round 4'!X58))</f>
        <v/>
      </c>
      <c r="R57" s="176">
        <v>54</v>
      </c>
      <c r="S57" s="173" t="str">
        <f ca="1">'Round 5'!W58</f>
        <v/>
      </c>
      <c r="T57" s="418" t="str">
        <f ca="1">IF(S57="","",('Round 5'!X58))</f>
        <v/>
      </c>
      <c r="V57" s="176">
        <v>54</v>
      </c>
      <c r="W57" s="173" t="str">
        <f ca="1">'Round 6'!W58</f>
        <v/>
      </c>
      <c r="X57" s="418" t="str">
        <f ca="1">IF(W57="","",('Round 6'!X58))</f>
        <v/>
      </c>
      <c r="Z57" s="176">
        <v>54</v>
      </c>
      <c r="AA57" s="173" t="str">
        <f ca="1">'Round 7'!W58</f>
        <v/>
      </c>
      <c r="AB57" s="418" t="str">
        <f ca="1">IF(AA57="","",('Round 7'!X58))</f>
        <v/>
      </c>
      <c r="AD57" s="176">
        <v>54</v>
      </c>
      <c r="AE57" s="173" t="str">
        <f ca="1">'Round 8'!W58</f>
        <v/>
      </c>
      <c r="AF57" s="418" t="str">
        <f ca="1">IF(AE57="","",('Round 8'!X58))</f>
        <v/>
      </c>
      <c r="AH57" s="176">
        <v>54</v>
      </c>
      <c r="AI57" s="173" t="str">
        <f ca="1">'Round 9'!W58</f>
        <v/>
      </c>
      <c r="AJ57" s="418" t="str">
        <f ca="1">IF(AI57="","",('Round 9'!X58))</f>
        <v/>
      </c>
      <c r="AL57" s="176">
        <v>54</v>
      </c>
      <c r="AM57" s="173" t="str">
        <f ca="1">'Round 10'!W58</f>
        <v/>
      </c>
      <c r="AN57" s="418" t="str">
        <f ca="1">IF(AM57="","",('Round 10'!X58))</f>
        <v/>
      </c>
      <c r="AP57" s="176">
        <v>54</v>
      </c>
      <c r="AQ57" s="173" t="str">
        <f ca="1">'Round 11'!W58</f>
        <v/>
      </c>
      <c r="AR57" s="418" t="str">
        <f ca="1">IF(AQ57="","",('Round 11'!X58))</f>
        <v/>
      </c>
      <c r="AT57" s="176">
        <v>54</v>
      </c>
      <c r="AU57" s="173" t="str">
        <f ca="1">'Round 12'!W58</f>
        <v/>
      </c>
      <c r="AV57" s="418" t="str">
        <f ca="1">IF(AU57="","",('Round 12'!X58))</f>
        <v/>
      </c>
    </row>
    <row r="58" spans="2:48" s="168" customFormat="1" ht="12.6" customHeight="1">
      <c r="B58" s="176">
        <v>55</v>
      </c>
      <c r="C58" s="173" t="str">
        <f ca="1">'Round 1'!W59</f>
        <v/>
      </c>
      <c r="D58" s="422" t="str">
        <f ca="1">IF(C58="","",'Round 1'!X59)</f>
        <v/>
      </c>
      <c r="F58" s="176">
        <v>55</v>
      </c>
      <c r="G58" s="173" t="str">
        <f ca="1">'Round 2'!W59</f>
        <v/>
      </c>
      <c r="H58" s="418" t="str">
        <f ca="1">IF(G58="","",'Round 2'!X59)</f>
        <v/>
      </c>
      <c r="J58" s="176">
        <v>55</v>
      </c>
      <c r="K58" s="313" t="str">
        <f ca="1">'Round 3'!W59</f>
        <v/>
      </c>
      <c r="L58" s="418" t="str">
        <f ca="1">IF(K58="","",('Round 3'!X59))</f>
        <v/>
      </c>
      <c r="N58" s="176">
        <v>55</v>
      </c>
      <c r="O58" s="173" t="str">
        <f ca="1">'Round 4'!W59</f>
        <v/>
      </c>
      <c r="P58" s="418" t="str">
        <f ca="1">IF(O58="","",('Round 4'!X59))</f>
        <v/>
      </c>
      <c r="R58" s="176">
        <v>55</v>
      </c>
      <c r="S58" s="173" t="str">
        <f ca="1">'Round 5'!W59</f>
        <v/>
      </c>
      <c r="T58" s="418" t="str">
        <f ca="1">IF(S58="","",('Round 5'!X59))</f>
        <v/>
      </c>
      <c r="V58" s="176">
        <v>55</v>
      </c>
      <c r="W58" s="173" t="str">
        <f ca="1">'Round 6'!W59</f>
        <v/>
      </c>
      <c r="X58" s="418" t="str">
        <f ca="1">IF(W58="","",('Round 6'!X59))</f>
        <v/>
      </c>
      <c r="Z58" s="176">
        <v>55</v>
      </c>
      <c r="AA58" s="173" t="str">
        <f ca="1">'Round 7'!W59</f>
        <v/>
      </c>
      <c r="AB58" s="418" t="str">
        <f ca="1">IF(AA58="","",('Round 7'!X59))</f>
        <v/>
      </c>
      <c r="AD58" s="176">
        <v>55</v>
      </c>
      <c r="AE58" s="173" t="str">
        <f ca="1">'Round 8'!W59</f>
        <v/>
      </c>
      <c r="AF58" s="418" t="str">
        <f ca="1">IF(AE58="","",('Round 8'!X59))</f>
        <v/>
      </c>
      <c r="AH58" s="176">
        <v>55</v>
      </c>
      <c r="AI58" s="173" t="str">
        <f ca="1">'Round 9'!W59</f>
        <v/>
      </c>
      <c r="AJ58" s="418" t="str">
        <f ca="1">IF(AI58="","",('Round 9'!X59))</f>
        <v/>
      </c>
      <c r="AL58" s="176">
        <v>55</v>
      </c>
      <c r="AM58" s="173" t="str">
        <f ca="1">'Round 10'!W59</f>
        <v/>
      </c>
      <c r="AN58" s="418" t="str">
        <f ca="1">IF(AM58="","",('Round 10'!X59))</f>
        <v/>
      </c>
      <c r="AP58" s="176">
        <v>55</v>
      </c>
      <c r="AQ58" s="173" t="str">
        <f ca="1">'Round 11'!W59</f>
        <v/>
      </c>
      <c r="AR58" s="418" t="str">
        <f ca="1">IF(AQ58="","",('Round 11'!X59))</f>
        <v/>
      </c>
      <c r="AT58" s="176">
        <v>55</v>
      </c>
      <c r="AU58" s="173" t="str">
        <f ca="1">'Round 12'!W59</f>
        <v/>
      </c>
      <c r="AV58" s="418" t="str">
        <f ca="1">IF(AU58="","",('Round 12'!X59))</f>
        <v/>
      </c>
    </row>
    <row r="59" spans="2:48" s="168" customFormat="1" ht="12.6" customHeight="1">
      <c r="B59" s="176">
        <v>56</v>
      </c>
      <c r="C59" s="173" t="str">
        <f ca="1">'Round 1'!W60</f>
        <v/>
      </c>
      <c r="D59" s="422" t="str">
        <f ca="1">IF(C59="","",'Round 1'!X60)</f>
        <v/>
      </c>
      <c r="F59" s="176">
        <v>56</v>
      </c>
      <c r="G59" s="173" t="str">
        <f ca="1">'Round 2'!W60</f>
        <v/>
      </c>
      <c r="H59" s="418" t="str">
        <f ca="1">IF(G59="","",'Round 2'!X60)</f>
        <v/>
      </c>
      <c r="J59" s="176">
        <v>56</v>
      </c>
      <c r="K59" s="313" t="str">
        <f ca="1">'Round 3'!W60</f>
        <v/>
      </c>
      <c r="L59" s="418" t="str">
        <f ca="1">IF(K59="","",('Round 3'!X60))</f>
        <v/>
      </c>
      <c r="N59" s="176">
        <v>56</v>
      </c>
      <c r="O59" s="173" t="str">
        <f ca="1">'Round 4'!W60</f>
        <v/>
      </c>
      <c r="P59" s="418" t="str">
        <f ca="1">IF(O59="","",('Round 4'!X60))</f>
        <v/>
      </c>
      <c r="R59" s="176">
        <v>56</v>
      </c>
      <c r="S59" s="173" t="str">
        <f ca="1">'Round 5'!W60</f>
        <v/>
      </c>
      <c r="T59" s="418" t="str">
        <f ca="1">IF(S59="","",('Round 5'!X60))</f>
        <v/>
      </c>
      <c r="V59" s="176">
        <v>56</v>
      </c>
      <c r="W59" s="173" t="str">
        <f ca="1">'Round 6'!W60</f>
        <v/>
      </c>
      <c r="X59" s="418" t="str">
        <f ca="1">IF(W59="","",('Round 6'!X60))</f>
        <v/>
      </c>
      <c r="Z59" s="176">
        <v>56</v>
      </c>
      <c r="AA59" s="173" t="str">
        <f ca="1">'Round 7'!W60</f>
        <v/>
      </c>
      <c r="AB59" s="418" t="str">
        <f ca="1">IF(AA59="","",('Round 7'!X60))</f>
        <v/>
      </c>
      <c r="AD59" s="176">
        <v>56</v>
      </c>
      <c r="AE59" s="173" t="str">
        <f ca="1">'Round 8'!W60</f>
        <v/>
      </c>
      <c r="AF59" s="418" t="str">
        <f ca="1">IF(AE59="","",('Round 8'!X60))</f>
        <v/>
      </c>
      <c r="AH59" s="176">
        <v>56</v>
      </c>
      <c r="AI59" s="173" t="str">
        <f ca="1">'Round 9'!W60</f>
        <v/>
      </c>
      <c r="AJ59" s="418" t="str">
        <f ca="1">IF(AI59="","",('Round 9'!X60))</f>
        <v/>
      </c>
      <c r="AL59" s="176">
        <v>56</v>
      </c>
      <c r="AM59" s="173" t="str">
        <f ca="1">'Round 10'!W60</f>
        <v/>
      </c>
      <c r="AN59" s="418" t="str">
        <f ca="1">IF(AM59="","",('Round 10'!X60))</f>
        <v/>
      </c>
      <c r="AP59" s="176">
        <v>56</v>
      </c>
      <c r="AQ59" s="173" t="str">
        <f ca="1">'Round 11'!W60</f>
        <v/>
      </c>
      <c r="AR59" s="418" t="str">
        <f ca="1">IF(AQ59="","",('Round 11'!X60))</f>
        <v/>
      </c>
      <c r="AT59" s="176">
        <v>56</v>
      </c>
      <c r="AU59" s="173" t="str">
        <f ca="1">'Round 12'!W60</f>
        <v/>
      </c>
      <c r="AV59" s="418" t="str">
        <f ca="1">IF(AU59="","",('Round 12'!X60))</f>
        <v/>
      </c>
    </row>
    <row r="60" spans="2:48" s="168" customFormat="1" ht="12.6" customHeight="1">
      <c r="B60" s="176">
        <v>57</v>
      </c>
      <c r="C60" s="173" t="str">
        <f ca="1">'Round 1'!W61</f>
        <v/>
      </c>
      <c r="D60" s="422" t="str">
        <f ca="1">IF(C60="","",'Round 1'!X61)</f>
        <v/>
      </c>
      <c r="F60" s="176">
        <v>57</v>
      </c>
      <c r="G60" s="173" t="str">
        <f ca="1">'Round 2'!W61</f>
        <v/>
      </c>
      <c r="H60" s="418" t="str">
        <f ca="1">IF(G60="","",'Round 2'!X61)</f>
        <v/>
      </c>
      <c r="J60" s="176">
        <v>57</v>
      </c>
      <c r="K60" s="313" t="str">
        <f ca="1">'Round 3'!W61</f>
        <v/>
      </c>
      <c r="L60" s="418" t="str">
        <f ca="1">IF(K60="","",('Round 3'!X61))</f>
        <v/>
      </c>
      <c r="N60" s="176">
        <v>57</v>
      </c>
      <c r="O60" s="173" t="str">
        <f ca="1">'Round 4'!W61</f>
        <v/>
      </c>
      <c r="P60" s="418" t="str">
        <f ca="1">IF(O60="","",('Round 4'!X61))</f>
        <v/>
      </c>
      <c r="R60" s="176">
        <v>57</v>
      </c>
      <c r="S60" s="173" t="str">
        <f ca="1">'Round 5'!W61</f>
        <v/>
      </c>
      <c r="T60" s="418" t="str">
        <f ca="1">IF(S60="","",('Round 5'!X61))</f>
        <v/>
      </c>
      <c r="V60" s="176">
        <v>57</v>
      </c>
      <c r="W60" s="173" t="str">
        <f ca="1">'Round 6'!W61</f>
        <v/>
      </c>
      <c r="X60" s="418" t="str">
        <f ca="1">IF(W60="","",('Round 6'!X61))</f>
        <v/>
      </c>
      <c r="Z60" s="176">
        <v>57</v>
      </c>
      <c r="AA60" s="173" t="str">
        <f ca="1">'Round 7'!W61</f>
        <v/>
      </c>
      <c r="AB60" s="418" t="str">
        <f ca="1">IF(AA60="","",('Round 7'!X61))</f>
        <v/>
      </c>
      <c r="AD60" s="176">
        <v>57</v>
      </c>
      <c r="AE60" s="173" t="str">
        <f ca="1">'Round 8'!W61</f>
        <v/>
      </c>
      <c r="AF60" s="418" t="str">
        <f ca="1">IF(AE60="","",('Round 8'!X61))</f>
        <v/>
      </c>
      <c r="AH60" s="176">
        <v>57</v>
      </c>
      <c r="AI60" s="173" t="str">
        <f ca="1">'Round 9'!W61</f>
        <v/>
      </c>
      <c r="AJ60" s="418" t="str">
        <f ca="1">IF(AI60="","",('Round 9'!X61))</f>
        <v/>
      </c>
      <c r="AL60" s="176">
        <v>57</v>
      </c>
      <c r="AM60" s="173" t="str">
        <f ca="1">'Round 10'!W61</f>
        <v/>
      </c>
      <c r="AN60" s="418" t="str">
        <f ca="1">IF(AM60="","",('Round 10'!X61))</f>
        <v/>
      </c>
      <c r="AP60" s="176">
        <v>57</v>
      </c>
      <c r="AQ60" s="173" t="str">
        <f ca="1">'Round 11'!W61</f>
        <v/>
      </c>
      <c r="AR60" s="418" t="str">
        <f ca="1">IF(AQ60="","",('Round 11'!X61))</f>
        <v/>
      </c>
      <c r="AT60" s="176">
        <v>57</v>
      </c>
      <c r="AU60" s="173" t="str">
        <f ca="1">'Round 12'!W61</f>
        <v/>
      </c>
      <c r="AV60" s="418" t="str">
        <f ca="1">IF(AU60="","",('Round 12'!X61))</f>
        <v/>
      </c>
    </row>
    <row r="61" spans="2:48" s="168" customFormat="1" ht="12.6" customHeight="1">
      <c r="B61" s="176">
        <v>58</v>
      </c>
      <c r="C61" s="173" t="str">
        <f ca="1">'Round 1'!W62</f>
        <v/>
      </c>
      <c r="D61" s="422" t="str">
        <f ca="1">IF(C61="","",'Round 1'!X62)</f>
        <v/>
      </c>
      <c r="F61" s="176">
        <v>58</v>
      </c>
      <c r="G61" s="173" t="str">
        <f ca="1">'Round 2'!W62</f>
        <v/>
      </c>
      <c r="H61" s="418" t="str">
        <f ca="1">IF(G61="","",'Round 2'!X62)</f>
        <v/>
      </c>
      <c r="J61" s="176">
        <v>58</v>
      </c>
      <c r="K61" s="313" t="str">
        <f ca="1">'Round 3'!W62</f>
        <v/>
      </c>
      <c r="L61" s="418" t="str">
        <f ca="1">IF(K61="","",('Round 3'!X62))</f>
        <v/>
      </c>
      <c r="N61" s="176">
        <v>58</v>
      </c>
      <c r="O61" s="173" t="str">
        <f ca="1">'Round 4'!W62</f>
        <v/>
      </c>
      <c r="P61" s="418" t="str">
        <f ca="1">IF(O61="","",('Round 4'!X62))</f>
        <v/>
      </c>
      <c r="R61" s="176">
        <v>58</v>
      </c>
      <c r="S61" s="173" t="str">
        <f ca="1">'Round 5'!W62</f>
        <v/>
      </c>
      <c r="T61" s="418" t="str">
        <f ca="1">IF(S61="","",('Round 5'!X62))</f>
        <v/>
      </c>
      <c r="V61" s="176">
        <v>58</v>
      </c>
      <c r="W61" s="173" t="str">
        <f ca="1">'Round 6'!W62</f>
        <v/>
      </c>
      <c r="X61" s="418" t="str">
        <f ca="1">IF(W61="","",('Round 6'!X62))</f>
        <v/>
      </c>
      <c r="Z61" s="176">
        <v>58</v>
      </c>
      <c r="AA61" s="173" t="str">
        <f ca="1">'Round 7'!W62</f>
        <v/>
      </c>
      <c r="AB61" s="418" t="str">
        <f ca="1">IF(AA61="","",('Round 7'!X62))</f>
        <v/>
      </c>
      <c r="AD61" s="176">
        <v>58</v>
      </c>
      <c r="AE61" s="173" t="str">
        <f ca="1">'Round 8'!W62</f>
        <v/>
      </c>
      <c r="AF61" s="418" t="str">
        <f ca="1">IF(AE61="","",('Round 8'!X62))</f>
        <v/>
      </c>
      <c r="AH61" s="176">
        <v>58</v>
      </c>
      <c r="AI61" s="173" t="str">
        <f ca="1">'Round 9'!W62</f>
        <v/>
      </c>
      <c r="AJ61" s="418" t="str">
        <f ca="1">IF(AI61="","",('Round 9'!X62))</f>
        <v/>
      </c>
      <c r="AL61" s="176">
        <v>58</v>
      </c>
      <c r="AM61" s="173" t="str">
        <f ca="1">'Round 10'!W62</f>
        <v/>
      </c>
      <c r="AN61" s="418" t="str">
        <f ca="1">IF(AM61="","",('Round 10'!X62))</f>
        <v/>
      </c>
      <c r="AP61" s="176">
        <v>58</v>
      </c>
      <c r="AQ61" s="173" t="str">
        <f ca="1">'Round 11'!W62</f>
        <v/>
      </c>
      <c r="AR61" s="418" t="str">
        <f ca="1">IF(AQ61="","",('Round 11'!X62))</f>
        <v/>
      </c>
      <c r="AT61" s="176">
        <v>58</v>
      </c>
      <c r="AU61" s="173" t="str">
        <f ca="1">'Round 12'!W62</f>
        <v/>
      </c>
      <c r="AV61" s="418" t="str">
        <f ca="1">IF(AU61="","",('Round 12'!X62))</f>
        <v/>
      </c>
    </row>
    <row r="62" spans="2:48" s="168" customFormat="1" ht="12.6" customHeight="1">
      <c r="B62" s="176">
        <v>59</v>
      </c>
      <c r="C62" s="173" t="str">
        <f ca="1">'Round 1'!W63</f>
        <v/>
      </c>
      <c r="D62" s="422" t="str">
        <f ca="1">IF(C62="","",'Round 1'!X63)</f>
        <v/>
      </c>
      <c r="F62" s="176">
        <v>59</v>
      </c>
      <c r="G62" s="173" t="str">
        <f ca="1">'Round 2'!W63</f>
        <v/>
      </c>
      <c r="H62" s="418" t="str">
        <f ca="1">IF(G62="","",'Round 2'!X63)</f>
        <v/>
      </c>
      <c r="J62" s="176">
        <v>59</v>
      </c>
      <c r="K62" s="313" t="str">
        <f ca="1">'Round 3'!W63</f>
        <v/>
      </c>
      <c r="L62" s="418" t="str">
        <f ca="1">IF(K62="","",('Round 3'!X63))</f>
        <v/>
      </c>
      <c r="N62" s="176">
        <v>59</v>
      </c>
      <c r="O62" s="173" t="str">
        <f ca="1">'Round 4'!W63</f>
        <v/>
      </c>
      <c r="P62" s="418" t="str">
        <f ca="1">IF(O62="","",('Round 4'!X63))</f>
        <v/>
      </c>
      <c r="R62" s="176">
        <v>59</v>
      </c>
      <c r="S62" s="173" t="str">
        <f ca="1">'Round 5'!W63</f>
        <v/>
      </c>
      <c r="T62" s="418" t="str">
        <f ca="1">IF(S62="","",('Round 5'!X63))</f>
        <v/>
      </c>
      <c r="V62" s="176">
        <v>59</v>
      </c>
      <c r="W62" s="173" t="str">
        <f ca="1">'Round 6'!W63</f>
        <v/>
      </c>
      <c r="X62" s="418" t="str">
        <f ca="1">IF(W62="","",('Round 6'!X63))</f>
        <v/>
      </c>
      <c r="Z62" s="176">
        <v>59</v>
      </c>
      <c r="AA62" s="173" t="str">
        <f ca="1">'Round 7'!W63</f>
        <v/>
      </c>
      <c r="AB62" s="418" t="str">
        <f ca="1">IF(AA62="","",('Round 7'!X63))</f>
        <v/>
      </c>
      <c r="AD62" s="176">
        <v>59</v>
      </c>
      <c r="AE62" s="173" t="str">
        <f ca="1">'Round 8'!W63</f>
        <v/>
      </c>
      <c r="AF62" s="418" t="str">
        <f ca="1">IF(AE62="","",('Round 8'!X63))</f>
        <v/>
      </c>
      <c r="AH62" s="176">
        <v>59</v>
      </c>
      <c r="AI62" s="173" t="str">
        <f ca="1">'Round 9'!W63</f>
        <v/>
      </c>
      <c r="AJ62" s="418" t="str">
        <f ca="1">IF(AI62="","",('Round 9'!X63))</f>
        <v/>
      </c>
      <c r="AL62" s="176">
        <v>59</v>
      </c>
      <c r="AM62" s="173" t="str">
        <f ca="1">'Round 10'!W63</f>
        <v/>
      </c>
      <c r="AN62" s="418" t="str">
        <f ca="1">IF(AM62="","",('Round 10'!X63))</f>
        <v/>
      </c>
      <c r="AP62" s="176">
        <v>59</v>
      </c>
      <c r="AQ62" s="173" t="str">
        <f ca="1">'Round 11'!W63</f>
        <v/>
      </c>
      <c r="AR62" s="418" t="str">
        <f ca="1">IF(AQ62="","",('Round 11'!X63))</f>
        <v/>
      </c>
      <c r="AT62" s="176">
        <v>59</v>
      </c>
      <c r="AU62" s="173" t="str">
        <f ca="1">'Round 12'!W63</f>
        <v/>
      </c>
      <c r="AV62" s="418" t="str">
        <f ca="1">IF(AU62="","",('Round 12'!X63))</f>
        <v/>
      </c>
    </row>
    <row r="63" spans="2:48" s="168" customFormat="1" ht="12.6" customHeight="1" thickBot="1">
      <c r="B63" s="177">
        <v>60</v>
      </c>
      <c r="C63" s="178" t="str">
        <f ca="1">'Round 1'!W64</f>
        <v/>
      </c>
      <c r="D63" s="423" t="str">
        <f ca="1">IF(C63="","",'Round 1'!X64)</f>
        <v/>
      </c>
      <c r="F63" s="177">
        <v>60</v>
      </c>
      <c r="G63" s="178" t="str">
        <f ca="1">'Round 2'!W64</f>
        <v/>
      </c>
      <c r="H63" s="419" t="str">
        <f ca="1">IF(G63="","",'Round 2'!X64)</f>
        <v/>
      </c>
      <c r="J63" s="177">
        <v>60</v>
      </c>
      <c r="K63" s="314" t="str">
        <f ca="1">'Round 3'!W64</f>
        <v/>
      </c>
      <c r="L63" s="419" t="str">
        <f ca="1">IF(K63="","",('Round 3'!X64))</f>
        <v/>
      </c>
      <c r="N63" s="177">
        <v>60</v>
      </c>
      <c r="O63" s="178" t="str">
        <f ca="1">'Round 4'!W64</f>
        <v/>
      </c>
      <c r="P63" s="419" t="str">
        <f ca="1">IF(O63="","",('Round 4'!X64))</f>
        <v/>
      </c>
      <c r="R63" s="177">
        <v>60</v>
      </c>
      <c r="S63" s="178" t="str">
        <f ca="1">'Round 5'!W64</f>
        <v/>
      </c>
      <c r="T63" s="419" t="str">
        <f ca="1">IF(S63="","",('Round 5'!X64))</f>
        <v/>
      </c>
      <c r="V63" s="177">
        <v>60</v>
      </c>
      <c r="W63" s="178" t="str">
        <f ca="1">'Round 6'!W64</f>
        <v/>
      </c>
      <c r="X63" s="419" t="str">
        <f ca="1">IF(W63="","",('Round 6'!X64))</f>
        <v/>
      </c>
      <c r="Z63" s="177">
        <v>60</v>
      </c>
      <c r="AA63" s="178" t="str">
        <f ca="1">'Round 7'!W64</f>
        <v/>
      </c>
      <c r="AB63" s="420" t="str">
        <f ca="1">IF(AA63="","",('Round 7'!X64))</f>
        <v/>
      </c>
      <c r="AD63" s="177">
        <v>60</v>
      </c>
      <c r="AE63" s="178" t="str">
        <f ca="1">'Round 8'!W64</f>
        <v/>
      </c>
      <c r="AF63" s="419" t="str">
        <f ca="1">IF(AE63="","",('Round 8'!X64))</f>
        <v/>
      </c>
      <c r="AH63" s="177">
        <v>60</v>
      </c>
      <c r="AI63" s="178" t="str">
        <f ca="1">'Round 9'!W64</f>
        <v/>
      </c>
      <c r="AJ63" s="419" t="str">
        <f ca="1">IF(AI63="","",('Round 9'!X64))</f>
        <v/>
      </c>
      <c r="AL63" s="177">
        <v>60</v>
      </c>
      <c r="AM63" s="178" t="str">
        <f ca="1">'Round 10'!W64</f>
        <v/>
      </c>
      <c r="AN63" s="419" t="str">
        <f ca="1">IF(AM63="","",('Round 10'!X64))</f>
        <v/>
      </c>
      <c r="AP63" s="177">
        <v>60</v>
      </c>
      <c r="AQ63" s="178" t="str">
        <f ca="1">'Round 11'!W64</f>
        <v/>
      </c>
      <c r="AR63" s="419" t="str">
        <f ca="1">IF(AQ63="","",('Round 11'!X64))</f>
        <v/>
      </c>
      <c r="AT63" s="177">
        <v>60</v>
      </c>
      <c r="AU63" s="178" t="str">
        <f ca="1">'Round 12'!W64</f>
        <v/>
      </c>
      <c r="AV63" s="419" t="str">
        <f ca="1">IF(AU63="","",('Round 12'!X64))</f>
        <v/>
      </c>
    </row>
    <row r="64" spans="2:48" ht="14.1" customHeight="1"/>
  </sheetData>
  <sheetProtection sheet="1" objects="1" scenarios="1" selectLockedCells="1"/>
  <mergeCells count="12">
    <mergeCell ref="B2:D2"/>
    <mergeCell ref="F2:H2"/>
    <mergeCell ref="J2:L2"/>
    <mergeCell ref="N2:P2"/>
    <mergeCell ref="AP2:AR2"/>
    <mergeCell ref="AT2:AV2"/>
    <mergeCell ref="Z2:AB2"/>
    <mergeCell ref="AD2:AF2"/>
    <mergeCell ref="R2:T2"/>
    <mergeCell ref="V2:X2"/>
    <mergeCell ref="AH2:AJ2"/>
    <mergeCell ref="AL2:AN2"/>
  </mergeCells>
  <phoneticPr fontId="72" type="noConversion"/>
  <printOptions horizontalCentered="1"/>
  <pageMargins left="0.75" right="0.75" top="0.25" bottom="0.25" header="0" footer="0"/>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R64"/>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6.7109375" style="36" customWidth="1"/>
    <col min="5" max="5" width="12.7109375" style="36" customWidth="1"/>
    <col min="6" max="17" width="7.7109375" style="36" customWidth="1"/>
    <col min="18" max="18" width="4.42578125" style="36" bestFit="1" customWidth="1"/>
    <col min="19" max="43" width="0" style="36" hidden="1" customWidth="1"/>
    <col min="44" max="44" width="13.28515625" style="36" hidden="1" customWidth="1"/>
    <col min="45" max="16384" width="8.85546875" style="36"/>
  </cols>
  <sheetData>
    <row r="1" spans="2:44" ht="30">
      <c r="B1" s="16"/>
      <c r="C1" s="17" t="s">
        <v>116</v>
      </c>
      <c r="G1" s="13"/>
      <c r="H1" s="16"/>
      <c r="I1" s="14"/>
      <c r="J1" s="16"/>
      <c r="K1" s="69"/>
      <c r="L1" s="330"/>
      <c r="M1" s="21"/>
      <c r="N1" s="64"/>
      <c r="O1" s="21"/>
      <c r="P1" s="64"/>
      <c r="Q1" s="21"/>
    </row>
    <row r="2" spans="2:44" ht="18">
      <c r="B2" s="308"/>
      <c r="C2" s="24"/>
      <c r="F2" s="616" t="s">
        <v>153</v>
      </c>
      <c r="G2" s="616"/>
      <c r="H2" s="616"/>
      <c r="I2" s="616"/>
      <c r="J2" s="616"/>
      <c r="K2" s="616"/>
      <c r="L2" s="616"/>
      <c r="M2" s="616"/>
      <c r="N2" s="616"/>
      <c r="O2" s="616"/>
      <c r="P2" s="616"/>
      <c r="Q2" s="616"/>
    </row>
    <row r="3" spans="2:44" ht="15" customHeight="1">
      <c r="D3" s="252"/>
      <c r="E3" s="622" t="s">
        <v>121</v>
      </c>
      <c r="F3" s="192">
        <v>1</v>
      </c>
      <c r="G3" s="416">
        <v>2</v>
      </c>
      <c r="H3" s="193">
        <v>3</v>
      </c>
      <c r="I3" s="194">
        <v>4</v>
      </c>
      <c r="J3" s="193">
        <v>5</v>
      </c>
      <c r="K3" s="194">
        <v>6</v>
      </c>
      <c r="L3" s="193">
        <v>7</v>
      </c>
      <c r="M3" s="194">
        <v>8</v>
      </c>
      <c r="N3" s="194">
        <v>9</v>
      </c>
      <c r="O3" s="194">
        <v>10</v>
      </c>
      <c r="P3" s="194">
        <v>11</v>
      </c>
      <c r="Q3" s="194">
        <v>12</v>
      </c>
      <c r="R3" s="252"/>
      <c r="S3" s="474">
        <v>1</v>
      </c>
      <c r="T3" s="474">
        <v>2</v>
      </c>
      <c r="U3" s="474">
        <v>3</v>
      </c>
      <c r="V3" s="474">
        <v>4</v>
      </c>
      <c r="W3" s="474">
        <v>5</v>
      </c>
      <c r="X3" s="474">
        <v>6</v>
      </c>
      <c r="Y3" s="474">
        <v>7</v>
      </c>
      <c r="Z3" s="474">
        <v>8</v>
      </c>
      <c r="AA3" s="474">
        <v>9</v>
      </c>
      <c r="AB3" s="474">
        <v>10</v>
      </c>
      <c r="AC3" s="474">
        <v>11</v>
      </c>
      <c r="AD3" s="474">
        <v>12</v>
      </c>
      <c r="AF3" s="474">
        <v>1</v>
      </c>
      <c r="AG3" s="474">
        <v>2</v>
      </c>
      <c r="AH3" s="474">
        <v>3</v>
      </c>
      <c r="AI3" s="474">
        <v>4</v>
      </c>
      <c r="AJ3" s="474">
        <v>5</v>
      </c>
      <c r="AK3" s="474">
        <v>6</v>
      </c>
      <c r="AL3" s="474">
        <v>7</v>
      </c>
      <c r="AM3" s="474">
        <v>8</v>
      </c>
      <c r="AN3" s="474">
        <v>9</v>
      </c>
      <c r="AO3" s="474">
        <v>10</v>
      </c>
      <c r="AP3" s="474">
        <v>11</v>
      </c>
      <c r="AQ3" s="474">
        <v>12</v>
      </c>
    </row>
    <row r="4" spans="2:44" ht="29.25" customHeight="1" thickBot="1">
      <c r="B4" s="302" t="s">
        <v>51</v>
      </c>
      <c r="C4" s="463" t="s">
        <v>27</v>
      </c>
      <c r="D4" s="32" t="s">
        <v>120</v>
      </c>
      <c r="E4" s="623"/>
      <c r="F4" s="464">
        <f>TIME('Round 1'!$L$2,,)</f>
        <v>0.41666666666666669</v>
      </c>
      <c r="G4" s="464">
        <f>TIME('Round 2'!$L$2,,)</f>
        <v>0.41666666666666669</v>
      </c>
      <c r="H4" s="464">
        <f>TIME('Round 3'!$L$2,,)</f>
        <v>0.41666666666666669</v>
      </c>
      <c r="I4" s="464">
        <f>TIME('Round 4'!$L$2,,)</f>
        <v>0.41666666666666669</v>
      </c>
      <c r="J4" s="464">
        <f>TIME('Round 5'!$L$2,,)</f>
        <v>0.41666666666666669</v>
      </c>
      <c r="K4" s="464">
        <f>TIME('Round 6'!$L$2,,)</f>
        <v>0.41666666666666669</v>
      </c>
      <c r="L4" s="464">
        <f>TIME('Round 7'!$L$2,,)</f>
        <v>0.41666666666666669</v>
      </c>
      <c r="M4" s="464">
        <f>TIME('Round 8'!$L$2,,)</f>
        <v>0.41666666666666669</v>
      </c>
      <c r="N4" s="464">
        <f>TIME('Round 9'!$L$2,,)</f>
        <v>0.41666666666666669</v>
      </c>
      <c r="O4" s="464">
        <f>TIME('Round 10'!$L$2,,)</f>
        <v>0.41666666666666669</v>
      </c>
      <c r="P4" s="464">
        <f>TIME('Round 11'!$L$2,,)</f>
        <v>0.41666666666666669</v>
      </c>
      <c r="Q4" s="464">
        <f>TIME('Round 12'!$L$2,,)</f>
        <v>0.41666666666666669</v>
      </c>
      <c r="R4" s="32"/>
      <c r="S4" s="261">
        <f t="shared" ref="S4:AD4" si="0">HOUR(F4)*60+MINUTE(F4)</f>
        <v>600</v>
      </c>
      <c r="T4" s="261">
        <f t="shared" si="0"/>
        <v>600</v>
      </c>
      <c r="U4" s="261">
        <f t="shared" si="0"/>
        <v>600</v>
      </c>
      <c r="V4" s="261">
        <f t="shared" si="0"/>
        <v>600</v>
      </c>
      <c r="W4" s="261">
        <f t="shared" si="0"/>
        <v>600</v>
      </c>
      <c r="X4" s="261">
        <f t="shared" si="0"/>
        <v>600</v>
      </c>
      <c r="Y4" s="261">
        <f t="shared" si="0"/>
        <v>600</v>
      </c>
      <c r="Z4" s="261">
        <f t="shared" si="0"/>
        <v>600</v>
      </c>
      <c r="AA4" s="261">
        <f t="shared" si="0"/>
        <v>600</v>
      </c>
      <c r="AB4" s="261">
        <f t="shared" si="0"/>
        <v>600</v>
      </c>
      <c r="AC4" s="261">
        <f t="shared" si="0"/>
        <v>600</v>
      </c>
      <c r="AD4" s="261">
        <f t="shared" si="0"/>
        <v>600</v>
      </c>
      <c r="AE4" s="475"/>
      <c r="AF4" s="475"/>
      <c r="AG4" s="475"/>
      <c r="AH4" s="475"/>
      <c r="AI4" s="475"/>
      <c r="AJ4" s="475"/>
      <c r="AK4" s="475"/>
      <c r="AL4" s="475"/>
      <c r="AM4" s="475"/>
      <c r="AN4" s="475"/>
      <c r="AO4" s="475"/>
      <c r="AP4" s="475"/>
      <c r="AQ4" s="475"/>
      <c r="AR4" s="475" t="s">
        <v>122</v>
      </c>
    </row>
    <row r="5" spans="2:44" s="447" customFormat="1" ht="14.25">
      <c r="B5" s="441">
        <v>1</v>
      </c>
      <c r="C5" s="442" t="str">
        <f ca="1">'Final Scores'!C6</f>
        <v>Jon Garber</v>
      </c>
      <c r="D5" s="495">
        <f t="shared" ref="D5:D36" ca="1" si="1">IF(C5="","",RANK(E5,$E$5:$E$64,1))</f>
        <v>1</v>
      </c>
      <c r="E5" s="492">
        <f t="shared" ref="E5:E36" ca="1" si="2">IF(C5="","",AR5/86400)</f>
        <v>4.9942129629629628E-2</v>
      </c>
      <c r="F5" s="465">
        <f ca="1">IF(C5="","",(INDEX(TIME('Round 1'!$L$5:$L$64,'Round 1'!$M$5:$M$64,),MATCH(C5,'Round 1'!$K$5:$K$64,0))))</f>
        <v>0.4145833333333333</v>
      </c>
      <c r="G5" s="466">
        <f ca="1">IF(C5="","",(INDEX(TIME('Round 2'!$L$5:$L$64,'Round 2'!$M$5:$M$64,),MATCH(C5,'Round 2'!$K$5:$K$64,0))))</f>
        <v>0.34027777777777773</v>
      </c>
      <c r="H5" s="466">
        <f ca="1">IF(C5="","",(INDEX(TIME('Round 3'!$L$5:$L$64,'Round 3'!$M$5:$M$64,),MATCH(C5,'Round 3'!$K$5:$K$64,0))))</f>
        <v>0.41666666666666669</v>
      </c>
      <c r="I5" s="466">
        <f ca="1">IF(C5="","",(INDEX(TIME('Round 4'!$L$5:$L$64,'Round 4'!$M$5:$M$64,),MATCH(C5,'Round 4'!$K$5:$K$64,0))))</f>
        <v>0.41597222222222219</v>
      </c>
      <c r="J5" s="466">
        <f ca="1">IF(C5="","",(INDEX(TIME('Round 5'!$L$5:$L$64,'Round 5'!$M$5:$M$64,),MATCH(C5,'Round 5'!$K$5:$K$64,0))))</f>
        <v>0.41597222222222219</v>
      </c>
      <c r="K5" s="466">
        <f ca="1">IF(C5="","",(INDEX(TIME('Round 6'!$L$5:$L$64,'Round 6'!$M$5:$M$64,),MATCH(C5,'Round 6'!$K$5:$K$64,0))))</f>
        <v>0</v>
      </c>
      <c r="L5" s="466">
        <f ca="1">IF(C5="","",(INDEX(TIME('Round 7'!$L$5:$L$64,'Round 7'!$M$5:$M$64,),MATCH(C5,'Round 7'!$K$5:$K$64,0))))</f>
        <v>0</v>
      </c>
      <c r="M5" s="466">
        <f ca="1">IF(C5="","",(INDEX(TIME('Round 8'!$L$5:$L$64,'Round 8'!$M$5:$M$64,),MATCH(C5,'Round 8'!$K$5:$K$64,0))))</f>
        <v>0</v>
      </c>
      <c r="N5" s="466">
        <f ca="1">IF(C5="","",(INDEX(TIME('Round 9'!$L$5:$L$64,'Round 9'!$M$5:$M$64,),MATCH(C5,'Round 9'!$K$5:$K$64,0))))</f>
        <v>0</v>
      </c>
      <c r="O5" s="466">
        <f ca="1">IF(C5="","",(INDEX(TIME('Round 10'!$L$5:$L$64,'Round 10'!$M$5:$M$64,),MATCH(C5,'Round 10'!$K$5:$K$64,0))))</f>
        <v>0</v>
      </c>
      <c r="P5" s="466">
        <f ca="1">IF(C5="","",(INDEX(TIME('Round 11'!$L$5:$L$64,'Round 11'!$M$5:$M$64,),MATCH(C5,'Round 11'!$K$5:$K$64,0))))</f>
        <v>0</v>
      </c>
      <c r="Q5" s="467">
        <f ca="1">IF(C5="","",(INDEX(TIME('Round 12'!$L$5:$L$64,'Round 12'!$M$5:$M$64,),MATCH(C5,'Round 12'!$K$5:$K$64,0))))</f>
        <v>0</v>
      </c>
      <c r="R5" s="184" t="str">
        <f t="shared" ref="R5:R36" ca="1" si="3">IF(C5="","",IF(COUNTIF(D:D,D5)&gt;1,"TIE",""))</f>
        <v/>
      </c>
      <c r="S5" s="261">
        <f t="shared" ref="S5:S36" ca="1" si="4">IF(C5="","",HOUR(F5)*60+MINUTE(F5))</f>
        <v>597</v>
      </c>
      <c r="T5" s="261">
        <f t="shared" ref="T5:T36" ca="1" si="5">IF(F5="","",HOUR(G5)*60+MINUTE(G5))</f>
        <v>490</v>
      </c>
      <c r="U5" s="261">
        <f t="shared" ref="U5:U36" ca="1" si="6">IF(G5="","",HOUR(H5)*60+MINUTE(H5))</f>
        <v>600</v>
      </c>
      <c r="V5" s="261">
        <f t="shared" ref="V5:V36" ca="1" si="7">IF(H5="","",HOUR(I5)*60+MINUTE(I5))</f>
        <v>599</v>
      </c>
      <c r="W5" s="261">
        <f t="shared" ref="W5:W36" ca="1" si="8">IF(I5="","",HOUR(J5)*60+MINUTE(J5))</f>
        <v>599</v>
      </c>
      <c r="X5" s="261">
        <f t="shared" ref="X5:X36" ca="1" si="9">IF(J5="","",HOUR(K5)*60+MINUTE(K5))</f>
        <v>0</v>
      </c>
      <c r="Y5" s="261">
        <f t="shared" ref="Y5:Y36" ca="1" si="10">IF(K5="","",HOUR(L5)*60+MINUTE(L5))</f>
        <v>0</v>
      </c>
      <c r="Z5" s="261">
        <f t="shared" ref="Z5:Z36" ca="1" si="11">IF(L5="","",HOUR(M5)*60+MINUTE(M5))</f>
        <v>0</v>
      </c>
      <c r="AA5" s="261">
        <f t="shared" ref="AA5:AA36" ca="1" si="12">IF(M5="","",HOUR(N5)*60+MINUTE(N5))</f>
        <v>0</v>
      </c>
      <c r="AB5" s="261">
        <f t="shared" ref="AB5:AB36" ca="1" si="13">IF(N5="","",HOUR(O5)*60+MINUTE(O5))</f>
        <v>0</v>
      </c>
      <c r="AC5" s="261">
        <f t="shared" ref="AC5:AC36" ca="1" si="14">IF(O5="","",HOUR(P5)*60+MINUTE(P5))</f>
        <v>0</v>
      </c>
      <c r="AD5" s="261">
        <f t="shared" ref="AD5:AD36" ca="1" si="15">IF(P5="","",HOUR(Q5)*60+MINUTE(Q5))</f>
        <v>0</v>
      </c>
      <c r="AF5" s="476">
        <f t="shared" ref="AF5:AF36" ca="1" si="16">IF(C5="","",IF(S5&gt;S$4,(S5-S$4),(S$4-S5)))</f>
        <v>3</v>
      </c>
      <c r="AG5" s="476">
        <f t="shared" ref="AG5:AG36" ca="1" si="17">IF(F5="","",IF(T5&gt;T$4,(T5-T$4),(T$4-T5)))</f>
        <v>110</v>
      </c>
      <c r="AH5" s="476">
        <f t="shared" ref="AH5:AH36" ca="1" si="18">IF(G5="","",IF(U5&gt;U$4,(U5-U$4),(U$4-U5)))</f>
        <v>0</v>
      </c>
      <c r="AI5" s="476">
        <f t="shared" ref="AI5:AI36" ca="1" si="19">IF(H5="","",IF(V5&gt;V$4,(V5-V$4),(V$4-V5)))</f>
        <v>1</v>
      </c>
      <c r="AJ5" s="476">
        <f t="shared" ref="AJ5:AJ36" ca="1" si="20">IF(I5="","",IF(W5&gt;W$4,(W5-W$4),(W$4-W5)))</f>
        <v>1</v>
      </c>
      <c r="AK5" s="476">
        <f t="shared" ref="AK5:AK36" ca="1" si="21">IF(J5="","",IF(X5&gt;X$4,(X5-X$4),(X$4-X5)))</f>
        <v>600</v>
      </c>
      <c r="AL5" s="476">
        <f t="shared" ref="AL5:AL36" ca="1" si="22">IF(K5="","",IF(Y5&gt;Y$4,(Y5-Y$4),(Y$4-Y5)))</f>
        <v>600</v>
      </c>
      <c r="AM5" s="476">
        <f t="shared" ref="AM5:AM36" ca="1" si="23">IF(L5="","",IF(Z5&gt;Z$4,(Z5-Z$4),(Z$4-Z5)))</f>
        <v>600</v>
      </c>
      <c r="AN5" s="476">
        <f t="shared" ref="AN5:AN36" ca="1" si="24">IF(M5="","",IF(AA5&gt;AA$4,(AA5-AA$4),(AA$4-AA5)))</f>
        <v>600</v>
      </c>
      <c r="AO5" s="476">
        <f t="shared" ref="AO5:AO36" ca="1" si="25">IF(N5="","",IF(AB5&gt;AB$4,(AB5-AB$4),(AB$4-AB5)))</f>
        <v>600</v>
      </c>
      <c r="AP5" s="476">
        <f t="shared" ref="AP5:AP36" ca="1" si="26">IF(O5="","",IF(AC5&gt;AC$4,(AC5-AC$4),(AC$4-AC5)))</f>
        <v>600</v>
      </c>
      <c r="AQ5" s="476">
        <f t="shared" ref="AQ5:AQ36" ca="1" si="27">IF(P5="","",IF(AD5&gt;AD$4,(AD5-AD$4),(AD$4-AD5)))</f>
        <v>600</v>
      </c>
      <c r="AR5" s="476">
        <f t="shared" ref="AR5:AR36" ca="1" si="28">IF(C5="","",SUM(AF5:AQ5))</f>
        <v>4315</v>
      </c>
    </row>
    <row r="6" spans="2:44" s="447" customFormat="1" ht="14.25">
      <c r="B6" s="448">
        <v>2</v>
      </c>
      <c r="C6" s="449" t="str">
        <f ca="1">'Final Scores'!C7</f>
        <v>Curtis Suter</v>
      </c>
      <c r="D6" s="496">
        <f t="shared" ca="1" si="1"/>
        <v>3</v>
      </c>
      <c r="E6" s="493">
        <f t="shared" ca="1" si="2"/>
        <v>5.1689814814814813E-2</v>
      </c>
      <c r="F6" s="468">
        <f ca="1">IF(C6="","",(INDEX(TIME('Round 1'!$L$5:$L$64,'Round 1'!$M$5:$M$64,),MATCH(C6,'Round 1'!$K$5:$K$64,0))))</f>
        <v>0.34652777777777777</v>
      </c>
      <c r="G6" s="469">
        <f ca="1">IF(C6="","",(INDEX(TIME('Round 2'!$L$5:$L$64,'Round 2'!$M$5:$M$64,),MATCH(C6,'Round 2'!$K$5:$K$64,0))))</f>
        <v>0.4201388888888889</v>
      </c>
      <c r="H6" s="469">
        <f ca="1">IF(C6="","",(INDEX(TIME('Round 3'!$L$5:$L$64,'Round 3'!$M$5:$M$64,),MATCH(C6,'Round 3'!$K$5:$K$64,0))))</f>
        <v>0.42083333333333334</v>
      </c>
      <c r="I6" s="469">
        <f ca="1">IF(C6="","",(INDEX(TIME('Round 4'!$L$5:$L$64,'Round 4'!$M$5:$M$64,),MATCH(C6,'Round 4'!$K$5:$K$64,0))))</f>
        <v>0.3666666666666667</v>
      </c>
      <c r="J6" s="469">
        <f ca="1">IF(C6="","",(INDEX(TIME('Round 5'!$L$5:$L$64,'Round 5'!$M$5:$M$64,),MATCH(C6,'Round 5'!$K$5:$K$64,0))))</f>
        <v>0.35972222222222222</v>
      </c>
      <c r="K6" s="469">
        <f ca="1">IF(C6="","",(INDEX(TIME('Round 6'!$L$5:$L$64,'Round 6'!$M$5:$M$64,),MATCH(C6,'Round 6'!$K$5:$K$64,0))))</f>
        <v>0</v>
      </c>
      <c r="L6" s="469">
        <f ca="1">IF(C6="","",(INDEX(TIME('Round 7'!$L$5:$L$64,'Round 7'!$M$5:$M$64,),MATCH(C6,'Round 7'!$K$5:$K$64,0))))</f>
        <v>0</v>
      </c>
      <c r="M6" s="469">
        <f ca="1">IF(C6="","",(INDEX(TIME('Round 8'!$L$5:$L$64,'Round 8'!$M$5:$M$64,),MATCH(C6,'Round 8'!$K$5:$K$64,0))))</f>
        <v>0</v>
      </c>
      <c r="N6" s="469">
        <f ca="1">IF(C6="","",(INDEX(TIME('Round 9'!$L$5:$L$64,'Round 9'!$M$5:$M$64,),MATCH(C6,'Round 9'!$K$5:$K$64,0))))</f>
        <v>0</v>
      </c>
      <c r="O6" s="469">
        <f ca="1">IF(C6="","",(INDEX(TIME('Round 10'!$L$5:$L$64,'Round 10'!$M$5:$M$64,),MATCH(C6,'Round 10'!$K$5:$K$64,0))))</f>
        <v>0</v>
      </c>
      <c r="P6" s="469">
        <f ca="1">IF(C6="","",(INDEX(TIME('Round 11'!$L$5:$L$64,'Round 11'!$M$5:$M$64,),MATCH(C6,'Round 11'!$K$5:$K$64,0))))</f>
        <v>0</v>
      </c>
      <c r="Q6" s="470">
        <f ca="1">IF(C6="","",(INDEX(TIME('Round 12'!$L$5:$L$64,'Round 12'!$M$5:$M$64,),MATCH(C6,'Round 12'!$K$5:$K$64,0))))</f>
        <v>0</v>
      </c>
      <c r="R6" s="184" t="str">
        <f t="shared" ca="1" si="3"/>
        <v/>
      </c>
      <c r="S6" s="261">
        <f t="shared" ca="1" si="4"/>
        <v>499</v>
      </c>
      <c r="T6" s="261">
        <f t="shared" ca="1" si="5"/>
        <v>605</v>
      </c>
      <c r="U6" s="261">
        <f t="shared" ca="1" si="6"/>
        <v>606</v>
      </c>
      <c r="V6" s="261">
        <f t="shared" ca="1" si="7"/>
        <v>528</v>
      </c>
      <c r="W6" s="261">
        <f t="shared" ca="1" si="8"/>
        <v>518</v>
      </c>
      <c r="X6" s="261">
        <f t="shared" ca="1" si="9"/>
        <v>0</v>
      </c>
      <c r="Y6" s="261">
        <f t="shared" ca="1" si="10"/>
        <v>0</v>
      </c>
      <c r="Z6" s="261">
        <f t="shared" ca="1" si="11"/>
        <v>0</v>
      </c>
      <c r="AA6" s="261">
        <f t="shared" ca="1" si="12"/>
        <v>0</v>
      </c>
      <c r="AB6" s="261">
        <f t="shared" ca="1" si="13"/>
        <v>0</v>
      </c>
      <c r="AC6" s="261">
        <f t="shared" ca="1" si="14"/>
        <v>0</v>
      </c>
      <c r="AD6" s="261">
        <f t="shared" ca="1" si="15"/>
        <v>0</v>
      </c>
      <c r="AF6" s="476">
        <f t="shared" ca="1" si="16"/>
        <v>101</v>
      </c>
      <c r="AG6" s="476">
        <f t="shared" ca="1" si="17"/>
        <v>5</v>
      </c>
      <c r="AH6" s="476">
        <f t="shared" ca="1" si="18"/>
        <v>6</v>
      </c>
      <c r="AI6" s="476">
        <f t="shared" ca="1" si="19"/>
        <v>72</v>
      </c>
      <c r="AJ6" s="476">
        <f t="shared" ca="1" si="20"/>
        <v>82</v>
      </c>
      <c r="AK6" s="476">
        <f t="shared" ca="1" si="21"/>
        <v>600</v>
      </c>
      <c r="AL6" s="476">
        <f t="shared" ca="1" si="22"/>
        <v>600</v>
      </c>
      <c r="AM6" s="476">
        <f t="shared" ca="1" si="23"/>
        <v>600</v>
      </c>
      <c r="AN6" s="476">
        <f t="shared" ca="1" si="24"/>
        <v>600</v>
      </c>
      <c r="AO6" s="476">
        <f t="shared" ca="1" si="25"/>
        <v>600</v>
      </c>
      <c r="AP6" s="476">
        <f t="shared" ca="1" si="26"/>
        <v>600</v>
      </c>
      <c r="AQ6" s="476">
        <f t="shared" ca="1" si="27"/>
        <v>600</v>
      </c>
      <c r="AR6" s="476">
        <f t="shared" ca="1" si="28"/>
        <v>4466</v>
      </c>
    </row>
    <row r="7" spans="2:44" s="447" customFormat="1" ht="14.25">
      <c r="B7" s="448">
        <v>3</v>
      </c>
      <c r="C7" s="449" t="str">
        <f ca="1">'Final Scores'!C8</f>
        <v>Carl Thuesen</v>
      </c>
      <c r="D7" s="496">
        <f t="shared" ca="1" si="1"/>
        <v>2</v>
      </c>
      <c r="E7" s="493">
        <f t="shared" ca="1" si="2"/>
        <v>5.1168981481481482E-2</v>
      </c>
      <c r="F7" s="468">
        <f ca="1">IF(C7="","",(INDEX(TIME('Round 1'!$L$5:$L$64,'Round 1'!$M$5:$M$64,),MATCH(C7,'Round 1'!$K$5:$K$64,0))))</f>
        <v>0.41597222222222219</v>
      </c>
      <c r="G7" s="469">
        <f ca="1">IF(C7="","",(INDEX(TIME('Round 2'!$L$5:$L$64,'Round 2'!$M$5:$M$64,),MATCH(C7,'Round 2'!$K$5:$K$64,0))))</f>
        <v>0.41597222222222219</v>
      </c>
      <c r="H7" s="469">
        <f ca="1">IF(C7="","",(INDEX(TIME('Round 3'!$L$5:$L$64,'Round 3'!$M$5:$M$64,),MATCH(C7,'Round 3'!$K$5:$K$64,0))))</f>
        <v>0.41041666666666665</v>
      </c>
      <c r="I7" s="469">
        <f ca="1">IF(C7="","",(INDEX(TIME('Round 4'!$L$5:$L$64,'Round 4'!$M$5:$M$64,),MATCH(C7,'Round 4'!$K$5:$K$64,0))))</f>
        <v>0.41944444444444445</v>
      </c>
      <c r="J7" s="469">
        <f ca="1">IF(C7="","",(INDEX(TIME('Round 5'!$L$5:$L$64,'Round 5'!$M$5:$M$64,),MATCH(C7,'Round 5'!$K$5:$K$64,0))))</f>
        <v>0.27361111111111108</v>
      </c>
      <c r="K7" s="469">
        <f ca="1">IF(C7="","",(INDEX(TIME('Round 6'!$L$5:$L$64,'Round 6'!$M$5:$M$64,),MATCH(C7,'Round 6'!$K$5:$K$64,0))))</f>
        <v>0</v>
      </c>
      <c r="L7" s="469">
        <f ca="1">IF(C7="","",(INDEX(TIME('Round 7'!$L$5:$L$64,'Round 7'!$M$5:$M$64,),MATCH(C7,'Round 7'!$K$5:$K$64,0))))</f>
        <v>0</v>
      </c>
      <c r="M7" s="469">
        <f ca="1">IF(C7="","",(INDEX(TIME('Round 8'!$L$5:$L$64,'Round 8'!$M$5:$M$64,),MATCH(C7,'Round 8'!$K$5:$K$64,0))))</f>
        <v>0</v>
      </c>
      <c r="N7" s="469">
        <f ca="1">IF(C7="","",(INDEX(TIME('Round 9'!$L$5:$L$64,'Round 9'!$M$5:$M$64,),MATCH(C7,'Round 9'!$K$5:$K$64,0))))</f>
        <v>0</v>
      </c>
      <c r="O7" s="469">
        <f ca="1">IF(C7="","",(INDEX(TIME('Round 10'!$L$5:$L$64,'Round 10'!$M$5:$M$64,),MATCH(C7,'Round 10'!$K$5:$K$64,0))))</f>
        <v>0</v>
      </c>
      <c r="P7" s="469">
        <f ca="1">IF(C7="","",(INDEX(TIME('Round 11'!$L$5:$L$64,'Round 11'!$M$5:$M$64,),MATCH(C7,'Round 11'!$K$5:$K$64,0))))</f>
        <v>0</v>
      </c>
      <c r="Q7" s="470">
        <f ca="1">IF(C7="","",(INDEX(TIME('Round 12'!$L$5:$L$64,'Round 12'!$M$5:$M$64,),MATCH(C7,'Round 12'!$K$5:$K$64,0))))</f>
        <v>0</v>
      </c>
      <c r="R7" s="184" t="str">
        <f t="shared" ca="1" si="3"/>
        <v/>
      </c>
      <c r="S7" s="261">
        <f t="shared" ca="1" si="4"/>
        <v>599</v>
      </c>
      <c r="T7" s="261">
        <f t="shared" ca="1" si="5"/>
        <v>599</v>
      </c>
      <c r="U7" s="261">
        <f t="shared" ca="1" si="6"/>
        <v>591</v>
      </c>
      <c r="V7" s="261">
        <f t="shared" ca="1" si="7"/>
        <v>604</v>
      </c>
      <c r="W7" s="261">
        <f t="shared" ca="1" si="8"/>
        <v>394</v>
      </c>
      <c r="X7" s="261">
        <f t="shared" ca="1" si="9"/>
        <v>0</v>
      </c>
      <c r="Y7" s="261">
        <f t="shared" ca="1" si="10"/>
        <v>0</v>
      </c>
      <c r="Z7" s="261">
        <f t="shared" ca="1" si="11"/>
        <v>0</v>
      </c>
      <c r="AA7" s="261">
        <f t="shared" ca="1" si="12"/>
        <v>0</v>
      </c>
      <c r="AB7" s="261">
        <f t="shared" ca="1" si="13"/>
        <v>0</v>
      </c>
      <c r="AC7" s="261">
        <f t="shared" ca="1" si="14"/>
        <v>0</v>
      </c>
      <c r="AD7" s="261">
        <f t="shared" ca="1" si="15"/>
        <v>0</v>
      </c>
      <c r="AF7" s="476">
        <f t="shared" ca="1" si="16"/>
        <v>1</v>
      </c>
      <c r="AG7" s="476">
        <f t="shared" ca="1" si="17"/>
        <v>1</v>
      </c>
      <c r="AH7" s="476">
        <f t="shared" ca="1" si="18"/>
        <v>9</v>
      </c>
      <c r="AI7" s="476">
        <f t="shared" ca="1" si="19"/>
        <v>4</v>
      </c>
      <c r="AJ7" s="476">
        <f t="shared" ca="1" si="20"/>
        <v>206</v>
      </c>
      <c r="AK7" s="476">
        <f t="shared" ca="1" si="21"/>
        <v>600</v>
      </c>
      <c r="AL7" s="476">
        <f t="shared" ca="1" si="22"/>
        <v>600</v>
      </c>
      <c r="AM7" s="476">
        <f t="shared" ca="1" si="23"/>
        <v>600</v>
      </c>
      <c r="AN7" s="476">
        <f t="shared" ca="1" si="24"/>
        <v>600</v>
      </c>
      <c r="AO7" s="476">
        <f t="shared" ca="1" si="25"/>
        <v>600</v>
      </c>
      <c r="AP7" s="476">
        <f t="shared" ca="1" si="26"/>
        <v>600</v>
      </c>
      <c r="AQ7" s="476">
        <f t="shared" ca="1" si="27"/>
        <v>600</v>
      </c>
      <c r="AR7" s="476">
        <f t="shared" ca="1" si="28"/>
        <v>4421</v>
      </c>
    </row>
    <row r="8" spans="2:44" s="447" customFormat="1" ht="14.25">
      <c r="B8" s="448">
        <v>4</v>
      </c>
      <c r="C8" s="449" t="str">
        <f ca="1">'Final Scores'!C9</f>
        <v>Greg Douglas</v>
      </c>
      <c r="D8" s="496">
        <f t="shared" ca="1" si="1"/>
        <v>5</v>
      </c>
      <c r="E8" s="493">
        <f t="shared" ca="1" si="2"/>
        <v>5.858796296296296E-2</v>
      </c>
      <c r="F8" s="468">
        <f ca="1">IF(C8="","",(INDEX(TIME('Round 1'!$L$5:$L$64,'Round 1'!$M$5:$M$64,),MATCH(C8,'Round 1'!$K$5:$K$64,0))))</f>
        <v>0.20416666666666669</v>
      </c>
      <c r="G8" s="469">
        <f ca="1">IF(C8="","",(INDEX(TIME('Round 2'!$L$5:$L$64,'Round 2'!$M$5:$M$64,),MATCH(C8,'Round 2'!$K$5:$K$64,0))))</f>
        <v>0.22916666666666666</v>
      </c>
      <c r="H8" s="469">
        <f ca="1">IF(C8="","",(INDEX(TIME('Round 3'!$L$5:$L$64,'Round 3'!$M$5:$M$64,),MATCH(C8,'Round 3'!$K$5:$K$64,0))))</f>
        <v>0.41944444444444445</v>
      </c>
      <c r="I8" s="469">
        <f ca="1">IF(C8="","",(INDEX(TIME('Round 4'!$L$5:$L$64,'Round 4'!$M$5:$M$64,),MATCH(C8,'Round 4'!$K$5:$K$64,0))))</f>
        <v>0.41111111111111115</v>
      </c>
      <c r="J8" s="469">
        <f ca="1">IF(C8="","",(INDEX(TIME('Round 5'!$L$5:$L$64,'Round 5'!$M$5:$M$64,),MATCH(C8,'Round 5'!$K$5:$K$64,0))))</f>
        <v>0.22638888888888889</v>
      </c>
      <c r="K8" s="469">
        <f ca="1">IF(C8="","",(INDEX(TIME('Round 6'!$L$5:$L$64,'Round 6'!$M$5:$M$64,),MATCH(C8,'Round 6'!$K$5:$K$64,0))))</f>
        <v>0</v>
      </c>
      <c r="L8" s="469">
        <f ca="1">IF(C8="","",(INDEX(TIME('Round 7'!$L$5:$L$64,'Round 7'!$M$5:$M$64,),MATCH(C8,'Round 7'!$K$5:$K$64,0))))</f>
        <v>0</v>
      </c>
      <c r="M8" s="469">
        <f ca="1">IF(C8="","",(INDEX(TIME('Round 8'!$L$5:$L$64,'Round 8'!$M$5:$M$64,),MATCH(C8,'Round 8'!$K$5:$K$64,0))))</f>
        <v>0</v>
      </c>
      <c r="N8" s="469">
        <f ca="1">IF(C8="","",(INDEX(TIME('Round 9'!$L$5:$L$64,'Round 9'!$M$5:$M$64,),MATCH(C8,'Round 9'!$K$5:$K$64,0))))</f>
        <v>0</v>
      </c>
      <c r="O8" s="469">
        <f ca="1">IF(C8="","",(INDEX(TIME('Round 10'!$L$5:$L$64,'Round 10'!$M$5:$M$64,),MATCH(C8,'Round 10'!$K$5:$K$64,0))))</f>
        <v>0</v>
      </c>
      <c r="P8" s="469">
        <f ca="1">IF(C8="","",(INDEX(TIME('Round 11'!$L$5:$L$64,'Round 11'!$M$5:$M$64,),MATCH(C8,'Round 11'!$K$5:$K$64,0))))</f>
        <v>0</v>
      </c>
      <c r="Q8" s="470">
        <f ca="1">IF(C8="","",(INDEX(TIME('Round 12'!$L$5:$L$64,'Round 12'!$M$5:$M$64,),MATCH(C8,'Round 12'!$K$5:$K$64,0))))</f>
        <v>0</v>
      </c>
      <c r="R8" s="184" t="str">
        <f t="shared" ca="1" si="3"/>
        <v/>
      </c>
      <c r="S8" s="261">
        <f t="shared" ca="1" si="4"/>
        <v>294</v>
      </c>
      <c r="T8" s="261">
        <f t="shared" ca="1" si="5"/>
        <v>330</v>
      </c>
      <c r="U8" s="261">
        <f t="shared" ca="1" si="6"/>
        <v>604</v>
      </c>
      <c r="V8" s="261">
        <f t="shared" ca="1" si="7"/>
        <v>592</v>
      </c>
      <c r="W8" s="261">
        <f t="shared" ca="1" si="8"/>
        <v>326</v>
      </c>
      <c r="X8" s="261">
        <f t="shared" ca="1" si="9"/>
        <v>0</v>
      </c>
      <c r="Y8" s="261">
        <f t="shared" ca="1" si="10"/>
        <v>0</v>
      </c>
      <c r="Z8" s="261">
        <f t="shared" ca="1" si="11"/>
        <v>0</v>
      </c>
      <c r="AA8" s="261">
        <f t="shared" ca="1" si="12"/>
        <v>0</v>
      </c>
      <c r="AB8" s="261">
        <f t="shared" ca="1" si="13"/>
        <v>0</v>
      </c>
      <c r="AC8" s="261">
        <f t="shared" ca="1" si="14"/>
        <v>0</v>
      </c>
      <c r="AD8" s="261">
        <f t="shared" ca="1" si="15"/>
        <v>0</v>
      </c>
      <c r="AF8" s="476">
        <f t="shared" ca="1" si="16"/>
        <v>306</v>
      </c>
      <c r="AG8" s="476">
        <f t="shared" ca="1" si="17"/>
        <v>270</v>
      </c>
      <c r="AH8" s="476">
        <f t="shared" ca="1" si="18"/>
        <v>4</v>
      </c>
      <c r="AI8" s="476">
        <f t="shared" ca="1" si="19"/>
        <v>8</v>
      </c>
      <c r="AJ8" s="476">
        <f t="shared" ca="1" si="20"/>
        <v>274</v>
      </c>
      <c r="AK8" s="476">
        <f t="shared" ca="1" si="21"/>
        <v>600</v>
      </c>
      <c r="AL8" s="476">
        <f t="shared" ca="1" si="22"/>
        <v>600</v>
      </c>
      <c r="AM8" s="476">
        <f t="shared" ca="1" si="23"/>
        <v>600</v>
      </c>
      <c r="AN8" s="476">
        <f t="shared" ca="1" si="24"/>
        <v>600</v>
      </c>
      <c r="AO8" s="476">
        <f t="shared" ca="1" si="25"/>
        <v>600</v>
      </c>
      <c r="AP8" s="476">
        <f t="shared" ca="1" si="26"/>
        <v>600</v>
      </c>
      <c r="AQ8" s="476">
        <f t="shared" ca="1" si="27"/>
        <v>600</v>
      </c>
      <c r="AR8" s="476">
        <f t="shared" ca="1" si="28"/>
        <v>5062</v>
      </c>
    </row>
    <row r="9" spans="2:44" s="447" customFormat="1" ht="14.25">
      <c r="B9" s="448">
        <v>5</v>
      </c>
      <c r="C9" s="449" t="str">
        <f ca="1">'Final Scores'!C10</f>
        <v>Hal Aasen</v>
      </c>
      <c r="D9" s="496">
        <f t="shared" ca="1" si="1"/>
        <v>4</v>
      </c>
      <c r="E9" s="493">
        <f t="shared" ca="1" si="2"/>
        <v>5.4803240740740743E-2</v>
      </c>
      <c r="F9" s="468">
        <f ca="1">IF(C9="","",(INDEX(TIME('Round 1'!$L$5:$L$64,'Round 1'!$M$5:$M$64,),MATCH(C9,'Round 1'!$K$5:$K$64,0))))</f>
        <v>0.41250000000000003</v>
      </c>
      <c r="G9" s="469">
        <f ca="1">IF(C9="","",(INDEX(TIME('Round 2'!$L$5:$L$64,'Round 2'!$M$5:$M$64,),MATCH(C9,'Round 2'!$K$5:$K$64,0))))</f>
        <v>0.41666666666666669</v>
      </c>
      <c r="H9" s="469">
        <f ca="1">IF(C9="","",(INDEX(TIME('Round 3'!$L$5:$L$64,'Round 3'!$M$5:$M$64,),MATCH(C9,'Round 3'!$K$5:$K$64,0))))</f>
        <v>0.42986111111111108</v>
      </c>
      <c r="I9" s="469">
        <f ca="1">IF(C9="","",(INDEX(TIME('Round 4'!$L$5:$L$64,'Round 4'!$M$5:$M$64,),MATCH(C9,'Round 4'!$K$5:$K$64,0))))</f>
        <v>0.22847222222222222</v>
      </c>
      <c r="J9" s="469">
        <f ca="1">IF(C9="","",(INDEX(TIME('Round 5'!$L$5:$L$64,'Round 5'!$M$5:$M$64,),MATCH(C9,'Round 5'!$K$5:$K$64,0))))</f>
        <v>0.25069444444444444</v>
      </c>
      <c r="K9" s="469">
        <f ca="1">IF(C9="","",(INDEX(TIME('Round 6'!$L$5:$L$64,'Round 6'!$M$5:$M$64,),MATCH(C9,'Round 6'!$K$5:$K$64,0))))</f>
        <v>0</v>
      </c>
      <c r="L9" s="469">
        <f ca="1">IF(C9="","",(INDEX(TIME('Round 7'!$L$5:$L$64,'Round 7'!$M$5:$M$64,),MATCH(C9,'Round 7'!$K$5:$K$64,0))))</f>
        <v>0</v>
      </c>
      <c r="M9" s="469">
        <f ca="1">IF(C9="","",(INDEX(TIME('Round 8'!$L$5:$L$64,'Round 8'!$M$5:$M$64,),MATCH(C9,'Round 8'!$K$5:$K$64,0))))</f>
        <v>0</v>
      </c>
      <c r="N9" s="469">
        <f ca="1">IF(C9="","",(INDEX(TIME('Round 9'!$L$5:$L$64,'Round 9'!$M$5:$M$64,),MATCH(C9,'Round 9'!$K$5:$K$64,0))))</f>
        <v>0</v>
      </c>
      <c r="O9" s="469">
        <f ca="1">IF(C9="","",(INDEX(TIME('Round 10'!$L$5:$L$64,'Round 10'!$M$5:$M$64,),MATCH(C9,'Round 10'!$K$5:$K$64,0))))</f>
        <v>0</v>
      </c>
      <c r="P9" s="469">
        <f ca="1">IF(C9="","",(INDEX(TIME('Round 11'!$L$5:$L$64,'Round 11'!$M$5:$M$64,),MATCH(C9,'Round 11'!$K$5:$K$64,0))))</f>
        <v>0</v>
      </c>
      <c r="Q9" s="470">
        <f ca="1">IF(C9="","",(INDEX(TIME('Round 12'!$L$5:$L$64,'Round 12'!$M$5:$M$64,),MATCH(C9,'Round 12'!$K$5:$K$64,0))))</f>
        <v>0</v>
      </c>
      <c r="R9" s="184" t="str">
        <f t="shared" ca="1" si="3"/>
        <v/>
      </c>
      <c r="S9" s="261">
        <f t="shared" ca="1" si="4"/>
        <v>594</v>
      </c>
      <c r="T9" s="261">
        <f t="shared" ca="1" si="5"/>
        <v>600</v>
      </c>
      <c r="U9" s="261">
        <f t="shared" ca="1" si="6"/>
        <v>619</v>
      </c>
      <c r="V9" s="261">
        <f t="shared" ca="1" si="7"/>
        <v>329</v>
      </c>
      <c r="W9" s="261">
        <f t="shared" ca="1" si="8"/>
        <v>361</v>
      </c>
      <c r="X9" s="261">
        <f t="shared" ca="1" si="9"/>
        <v>0</v>
      </c>
      <c r="Y9" s="261">
        <f t="shared" ca="1" si="10"/>
        <v>0</v>
      </c>
      <c r="Z9" s="261">
        <f t="shared" ca="1" si="11"/>
        <v>0</v>
      </c>
      <c r="AA9" s="261">
        <f t="shared" ca="1" si="12"/>
        <v>0</v>
      </c>
      <c r="AB9" s="261">
        <f t="shared" ca="1" si="13"/>
        <v>0</v>
      </c>
      <c r="AC9" s="261">
        <f t="shared" ca="1" si="14"/>
        <v>0</v>
      </c>
      <c r="AD9" s="261">
        <f t="shared" ca="1" si="15"/>
        <v>0</v>
      </c>
      <c r="AF9" s="476">
        <f t="shared" ca="1" si="16"/>
        <v>6</v>
      </c>
      <c r="AG9" s="476">
        <f t="shared" ca="1" si="17"/>
        <v>0</v>
      </c>
      <c r="AH9" s="476">
        <f t="shared" ca="1" si="18"/>
        <v>19</v>
      </c>
      <c r="AI9" s="476">
        <f t="shared" ca="1" si="19"/>
        <v>271</v>
      </c>
      <c r="AJ9" s="476">
        <f t="shared" ca="1" si="20"/>
        <v>239</v>
      </c>
      <c r="AK9" s="476">
        <f t="shared" ca="1" si="21"/>
        <v>600</v>
      </c>
      <c r="AL9" s="476">
        <f t="shared" ca="1" si="22"/>
        <v>600</v>
      </c>
      <c r="AM9" s="476">
        <f t="shared" ca="1" si="23"/>
        <v>600</v>
      </c>
      <c r="AN9" s="476">
        <f t="shared" ca="1" si="24"/>
        <v>600</v>
      </c>
      <c r="AO9" s="476">
        <f t="shared" ca="1" si="25"/>
        <v>600</v>
      </c>
      <c r="AP9" s="476">
        <f t="shared" ca="1" si="26"/>
        <v>600</v>
      </c>
      <c r="AQ9" s="476">
        <f t="shared" ca="1" si="27"/>
        <v>600</v>
      </c>
      <c r="AR9" s="476">
        <f t="shared" ca="1" si="28"/>
        <v>4735</v>
      </c>
    </row>
    <row r="10" spans="2:44" s="447" customFormat="1" ht="14.25">
      <c r="B10" s="448">
        <v>6</v>
      </c>
      <c r="C10" s="449" t="str">
        <f ca="1">'Final Scores'!C11</f>
        <v>Chip Baber</v>
      </c>
      <c r="D10" s="496">
        <f t="shared" ca="1" si="1"/>
        <v>6</v>
      </c>
      <c r="E10" s="493">
        <f t="shared" ca="1" si="2"/>
        <v>8.0439814814814811E-2</v>
      </c>
      <c r="F10" s="468">
        <f ca="1">IF(C10="","",(INDEX(TIME('Round 1'!$L$5:$L$64,'Round 1'!$M$5:$M$64,),MATCH(C10,'Round 1'!$K$5:$K$64,0))))</f>
        <v>0</v>
      </c>
      <c r="G10" s="469">
        <f ca="1">IF(C10="","",(INDEX(TIME('Round 2'!$L$5:$L$64,'Round 2'!$M$5:$M$64,),MATCH(C10,'Round 2'!$K$5:$K$64,0))))</f>
        <v>0.17361111111111113</v>
      </c>
      <c r="H10" s="469">
        <f ca="1">IF(C10="","",(INDEX(TIME('Round 3'!$L$5:$L$64,'Round 3'!$M$5:$M$64,),MATCH(C10,'Round 3'!$K$5:$K$64,0))))</f>
        <v>0</v>
      </c>
      <c r="I10" s="469">
        <f ca="1">IF(C10="","",(INDEX(TIME('Round 4'!$L$5:$L$64,'Round 4'!$M$5:$M$64,),MATCH(C10,'Round 4'!$K$5:$K$64,0))))</f>
        <v>0</v>
      </c>
      <c r="J10" s="469">
        <f ca="1">IF(C10="","",(INDEX(TIME('Round 5'!$L$5:$L$64,'Round 5'!$M$5:$M$64,),MATCH(C10,'Round 5'!$K$5:$K$64,0))))</f>
        <v>0</v>
      </c>
      <c r="K10" s="469">
        <f ca="1">IF(C10="","",(INDEX(TIME('Round 6'!$L$5:$L$64,'Round 6'!$M$5:$M$64,),MATCH(C10,'Round 6'!$K$5:$K$64,0))))</f>
        <v>0</v>
      </c>
      <c r="L10" s="469">
        <f ca="1">IF(C10="","",(INDEX(TIME('Round 7'!$L$5:$L$64,'Round 7'!$M$5:$M$64,),MATCH(C10,'Round 7'!$K$5:$K$64,0))))</f>
        <v>0</v>
      </c>
      <c r="M10" s="469">
        <f ca="1">IF(C10="","",(INDEX(TIME('Round 8'!$L$5:$L$64,'Round 8'!$M$5:$M$64,),MATCH(C10,'Round 8'!$K$5:$K$64,0))))</f>
        <v>0</v>
      </c>
      <c r="N10" s="469">
        <f ca="1">IF(C10="","",(INDEX(TIME('Round 9'!$L$5:$L$64,'Round 9'!$M$5:$M$64,),MATCH(C10,'Round 9'!$K$5:$K$64,0))))</f>
        <v>0</v>
      </c>
      <c r="O10" s="469">
        <f ca="1">IF(C10="","",(INDEX(TIME('Round 10'!$L$5:$L$64,'Round 10'!$M$5:$M$64,),MATCH(C10,'Round 10'!$K$5:$K$64,0))))</f>
        <v>0</v>
      </c>
      <c r="P10" s="469">
        <f ca="1">IF(C10="","",(INDEX(TIME('Round 11'!$L$5:$L$64,'Round 11'!$M$5:$M$64,),MATCH(C10,'Round 11'!$K$5:$K$64,0))))</f>
        <v>0</v>
      </c>
      <c r="Q10" s="470">
        <f ca="1">IF(C10="","",(INDEX(TIME('Round 12'!$L$5:$L$64,'Round 12'!$M$5:$M$64,),MATCH(C10,'Round 12'!$K$5:$K$64,0))))</f>
        <v>0</v>
      </c>
      <c r="R10" s="184" t="str">
        <f t="shared" ca="1" si="3"/>
        <v/>
      </c>
      <c r="S10" s="261">
        <f t="shared" ca="1" si="4"/>
        <v>0</v>
      </c>
      <c r="T10" s="261">
        <f t="shared" ca="1" si="5"/>
        <v>250</v>
      </c>
      <c r="U10" s="261">
        <f t="shared" ca="1" si="6"/>
        <v>0</v>
      </c>
      <c r="V10" s="261">
        <f t="shared" ca="1" si="7"/>
        <v>0</v>
      </c>
      <c r="W10" s="261">
        <f t="shared" ca="1" si="8"/>
        <v>0</v>
      </c>
      <c r="X10" s="261">
        <f t="shared" ca="1" si="9"/>
        <v>0</v>
      </c>
      <c r="Y10" s="261">
        <f t="shared" ca="1" si="10"/>
        <v>0</v>
      </c>
      <c r="Z10" s="261">
        <f t="shared" ca="1" si="11"/>
        <v>0</v>
      </c>
      <c r="AA10" s="261">
        <f t="shared" ca="1" si="12"/>
        <v>0</v>
      </c>
      <c r="AB10" s="261">
        <f t="shared" ca="1" si="13"/>
        <v>0</v>
      </c>
      <c r="AC10" s="261">
        <f t="shared" ca="1" si="14"/>
        <v>0</v>
      </c>
      <c r="AD10" s="261">
        <f t="shared" ca="1" si="15"/>
        <v>0</v>
      </c>
      <c r="AF10" s="476">
        <f t="shared" ca="1" si="16"/>
        <v>600</v>
      </c>
      <c r="AG10" s="476">
        <f t="shared" ca="1" si="17"/>
        <v>350</v>
      </c>
      <c r="AH10" s="476">
        <f t="shared" ca="1" si="18"/>
        <v>600</v>
      </c>
      <c r="AI10" s="476">
        <f t="shared" ca="1" si="19"/>
        <v>600</v>
      </c>
      <c r="AJ10" s="476">
        <f t="shared" ca="1" si="20"/>
        <v>600</v>
      </c>
      <c r="AK10" s="476">
        <f t="shared" ca="1" si="21"/>
        <v>600</v>
      </c>
      <c r="AL10" s="476">
        <f t="shared" ca="1" si="22"/>
        <v>600</v>
      </c>
      <c r="AM10" s="476">
        <f t="shared" ca="1" si="23"/>
        <v>600</v>
      </c>
      <c r="AN10" s="476">
        <f t="shared" ca="1" si="24"/>
        <v>600</v>
      </c>
      <c r="AO10" s="476">
        <f t="shared" ca="1" si="25"/>
        <v>600</v>
      </c>
      <c r="AP10" s="476">
        <f t="shared" ca="1" si="26"/>
        <v>600</v>
      </c>
      <c r="AQ10" s="476">
        <f t="shared" ca="1" si="27"/>
        <v>600</v>
      </c>
      <c r="AR10" s="476">
        <f t="shared" ca="1" si="28"/>
        <v>6950</v>
      </c>
    </row>
    <row r="11" spans="2:44" s="447" customFormat="1" ht="14.25">
      <c r="B11" s="448">
        <v>7</v>
      </c>
      <c r="C11" s="449" t="str">
        <f ca="1">'Final Scores'!C12</f>
        <v/>
      </c>
      <c r="D11" s="496" t="str">
        <f t="shared" ca="1" si="1"/>
        <v/>
      </c>
      <c r="E11" s="493" t="str">
        <f t="shared" ca="1" si="2"/>
        <v/>
      </c>
      <c r="F11" s="468" t="str">
        <f ca="1">IF(C11="","",(INDEX(TIME('Round 1'!$L$5:$L$64,'Round 1'!$M$5:$M$64,),MATCH(C11,'Round 1'!$K$5:$K$64,0))))</f>
        <v/>
      </c>
      <c r="G11" s="469" t="str">
        <f ca="1">IF(C11="","",(INDEX(TIME('Round 2'!$L$5:$L$64,'Round 2'!$M$5:$M$64,),MATCH(C11,'Round 2'!$K$5:$K$64,0))))</f>
        <v/>
      </c>
      <c r="H11" s="469" t="str">
        <f ca="1">IF(C11="","",(INDEX(TIME('Round 3'!$L$5:$L$64,'Round 3'!$M$5:$M$64,),MATCH(C11,'Round 3'!$K$5:$K$64,0))))</f>
        <v/>
      </c>
      <c r="I11" s="469" t="str">
        <f ca="1">IF(C11="","",(INDEX(TIME('Round 4'!$L$5:$L$64,'Round 4'!$M$5:$M$64,),MATCH(C11,'Round 4'!$K$5:$K$64,0))))</f>
        <v/>
      </c>
      <c r="J11" s="469" t="str">
        <f ca="1">IF(C11="","",(INDEX(TIME('Round 5'!$L$5:$L$64,'Round 5'!$M$5:$M$64,),MATCH(C11,'Round 5'!$K$5:$K$64,0))))</f>
        <v/>
      </c>
      <c r="K11" s="469" t="str">
        <f ca="1">IF(C11="","",(INDEX(TIME('Round 6'!$L$5:$L$64,'Round 6'!$M$5:$M$64,),MATCH(C11,'Round 6'!$K$5:$K$64,0))))</f>
        <v/>
      </c>
      <c r="L11" s="469" t="str">
        <f ca="1">IF(C11="","",(INDEX(TIME('Round 7'!$L$5:$L$64,'Round 7'!$M$5:$M$64,),MATCH(C11,'Round 7'!$K$5:$K$64,0))))</f>
        <v/>
      </c>
      <c r="M11" s="469" t="str">
        <f ca="1">IF(C11="","",(INDEX(TIME('Round 8'!$L$5:$L$64,'Round 8'!$M$5:$M$64,),MATCH(C11,'Round 8'!$K$5:$K$64,0))))</f>
        <v/>
      </c>
      <c r="N11" s="469" t="str">
        <f ca="1">IF(C11="","",(INDEX(TIME('Round 9'!$L$5:$L$64,'Round 9'!$M$5:$M$64,),MATCH(C11,'Round 9'!$K$5:$K$64,0))))</f>
        <v/>
      </c>
      <c r="O11" s="469" t="str">
        <f ca="1">IF(C11="","",(INDEX(TIME('Round 10'!$L$5:$L$64,'Round 10'!$M$5:$M$64,),MATCH(C11,'Round 10'!$K$5:$K$64,0))))</f>
        <v/>
      </c>
      <c r="P11" s="469" t="str">
        <f ca="1">IF(C11="","",(INDEX(TIME('Round 11'!$L$5:$L$64,'Round 11'!$M$5:$M$64,),MATCH(C11,'Round 11'!$K$5:$K$64,0))))</f>
        <v/>
      </c>
      <c r="Q11" s="470" t="str">
        <f ca="1">IF(C11="","",(INDEX(TIME('Round 12'!$L$5:$L$64,'Round 12'!$M$5:$M$64,),MATCH(C11,'Round 12'!$K$5:$K$64,0))))</f>
        <v/>
      </c>
      <c r="R11" s="184" t="str">
        <f t="shared" ca="1" si="3"/>
        <v/>
      </c>
      <c r="S11" s="261" t="str">
        <f t="shared" ca="1" si="4"/>
        <v/>
      </c>
      <c r="T11" s="261" t="str">
        <f t="shared" ca="1" si="5"/>
        <v/>
      </c>
      <c r="U11" s="261" t="str">
        <f t="shared" ca="1" si="6"/>
        <v/>
      </c>
      <c r="V11" s="261" t="str">
        <f t="shared" ca="1" si="7"/>
        <v/>
      </c>
      <c r="W11" s="261" t="str">
        <f t="shared" ca="1" si="8"/>
        <v/>
      </c>
      <c r="X11" s="261" t="str">
        <f t="shared" ca="1" si="9"/>
        <v/>
      </c>
      <c r="Y11" s="261" t="str">
        <f t="shared" ca="1" si="10"/>
        <v/>
      </c>
      <c r="Z11" s="261" t="str">
        <f t="shared" ca="1" si="11"/>
        <v/>
      </c>
      <c r="AA11" s="261" t="str">
        <f t="shared" ca="1" si="12"/>
        <v/>
      </c>
      <c r="AB11" s="261" t="str">
        <f t="shared" ca="1" si="13"/>
        <v/>
      </c>
      <c r="AC11" s="261" t="str">
        <f t="shared" ca="1" si="14"/>
        <v/>
      </c>
      <c r="AD11" s="261" t="str">
        <f t="shared" ca="1" si="15"/>
        <v/>
      </c>
      <c r="AF11" s="476" t="str">
        <f t="shared" ca="1" si="16"/>
        <v/>
      </c>
      <c r="AG11" s="476" t="str">
        <f t="shared" ca="1" si="17"/>
        <v/>
      </c>
      <c r="AH11" s="476" t="str">
        <f t="shared" ca="1" si="18"/>
        <v/>
      </c>
      <c r="AI11" s="476" t="str">
        <f t="shared" ca="1" si="19"/>
        <v/>
      </c>
      <c r="AJ11" s="476" t="str">
        <f t="shared" ca="1" si="20"/>
        <v/>
      </c>
      <c r="AK11" s="476" t="str">
        <f t="shared" ca="1" si="21"/>
        <v/>
      </c>
      <c r="AL11" s="476" t="str">
        <f t="shared" ca="1" si="22"/>
        <v/>
      </c>
      <c r="AM11" s="476" t="str">
        <f t="shared" ca="1" si="23"/>
        <v/>
      </c>
      <c r="AN11" s="476" t="str">
        <f t="shared" ca="1" si="24"/>
        <v/>
      </c>
      <c r="AO11" s="476" t="str">
        <f t="shared" ca="1" si="25"/>
        <v/>
      </c>
      <c r="AP11" s="476" t="str">
        <f t="shared" ca="1" si="26"/>
        <v/>
      </c>
      <c r="AQ11" s="476" t="str">
        <f t="shared" ca="1" si="27"/>
        <v/>
      </c>
      <c r="AR11" s="476" t="str">
        <f t="shared" ca="1" si="28"/>
        <v/>
      </c>
    </row>
    <row r="12" spans="2:44" s="447" customFormat="1" ht="14.25">
      <c r="B12" s="448">
        <v>8</v>
      </c>
      <c r="C12" s="449" t="str">
        <f ca="1">'Final Scores'!C13</f>
        <v/>
      </c>
      <c r="D12" s="496" t="str">
        <f t="shared" ca="1" si="1"/>
        <v/>
      </c>
      <c r="E12" s="493" t="str">
        <f t="shared" ca="1" si="2"/>
        <v/>
      </c>
      <c r="F12" s="468" t="str">
        <f ca="1">IF(C12="","",(INDEX(TIME('Round 1'!$L$5:$L$64,'Round 1'!$M$5:$M$64,),MATCH(C12,'Round 1'!$K$5:$K$64,0))))</f>
        <v/>
      </c>
      <c r="G12" s="469" t="str">
        <f ca="1">IF(C12="","",(INDEX(TIME('Round 2'!$L$5:$L$64,'Round 2'!$M$5:$M$64,),MATCH(C12,'Round 2'!$K$5:$K$64,0))))</f>
        <v/>
      </c>
      <c r="H12" s="469" t="str">
        <f ca="1">IF(C12="","",(INDEX(TIME('Round 3'!$L$5:$L$64,'Round 3'!$M$5:$M$64,),MATCH(C12,'Round 3'!$K$5:$K$64,0))))</f>
        <v/>
      </c>
      <c r="I12" s="469" t="str">
        <f ca="1">IF(C12="","",(INDEX(TIME('Round 4'!$L$5:$L$64,'Round 4'!$M$5:$M$64,),MATCH(C12,'Round 4'!$K$5:$K$64,0))))</f>
        <v/>
      </c>
      <c r="J12" s="469" t="str">
        <f ca="1">IF(C12="","",(INDEX(TIME('Round 5'!$L$5:$L$64,'Round 5'!$M$5:$M$64,),MATCH(C12,'Round 5'!$K$5:$K$64,0))))</f>
        <v/>
      </c>
      <c r="K12" s="469" t="str">
        <f ca="1">IF(C12="","",(INDEX(TIME('Round 6'!$L$5:$L$64,'Round 6'!$M$5:$M$64,),MATCH(C12,'Round 6'!$K$5:$K$64,0))))</f>
        <v/>
      </c>
      <c r="L12" s="469" t="str">
        <f ca="1">IF(C12="","",(INDEX(TIME('Round 7'!$L$5:$L$64,'Round 7'!$M$5:$M$64,),MATCH(C12,'Round 7'!$K$5:$K$64,0))))</f>
        <v/>
      </c>
      <c r="M12" s="469" t="str">
        <f ca="1">IF(C12="","",(INDEX(TIME('Round 8'!$L$5:$L$64,'Round 8'!$M$5:$M$64,),MATCH(C12,'Round 8'!$K$5:$K$64,0))))</f>
        <v/>
      </c>
      <c r="N12" s="469" t="str">
        <f ca="1">IF(C12="","",(INDEX(TIME('Round 9'!$L$5:$L$64,'Round 9'!$M$5:$M$64,),MATCH(C12,'Round 9'!$K$5:$K$64,0))))</f>
        <v/>
      </c>
      <c r="O12" s="469" t="str">
        <f ca="1">IF(C12="","",(INDEX(TIME('Round 10'!$L$5:$L$64,'Round 10'!$M$5:$M$64,),MATCH(C12,'Round 10'!$K$5:$K$64,0))))</f>
        <v/>
      </c>
      <c r="P12" s="469" t="str">
        <f ca="1">IF(C12="","",(INDEX(TIME('Round 11'!$L$5:$L$64,'Round 11'!$M$5:$M$64,),MATCH(C12,'Round 11'!$K$5:$K$64,0))))</f>
        <v/>
      </c>
      <c r="Q12" s="470" t="str">
        <f ca="1">IF(C12="","",(INDEX(TIME('Round 12'!$L$5:$L$64,'Round 12'!$M$5:$M$64,),MATCH(C12,'Round 12'!$K$5:$K$64,0))))</f>
        <v/>
      </c>
      <c r="R12" s="184" t="str">
        <f t="shared" ca="1" si="3"/>
        <v/>
      </c>
      <c r="S12" s="261" t="str">
        <f t="shared" ca="1" si="4"/>
        <v/>
      </c>
      <c r="T12" s="261" t="str">
        <f t="shared" ca="1" si="5"/>
        <v/>
      </c>
      <c r="U12" s="261" t="str">
        <f t="shared" ca="1" si="6"/>
        <v/>
      </c>
      <c r="V12" s="261" t="str">
        <f t="shared" ca="1" si="7"/>
        <v/>
      </c>
      <c r="W12" s="261" t="str">
        <f t="shared" ca="1" si="8"/>
        <v/>
      </c>
      <c r="X12" s="261" t="str">
        <f t="shared" ca="1" si="9"/>
        <v/>
      </c>
      <c r="Y12" s="261" t="str">
        <f t="shared" ca="1" si="10"/>
        <v/>
      </c>
      <c r="Z12" s="261" t="str">
        <f t="shared" ca="1" si="11"/>
        <v/>
      </c>
      <c r="AA12" s="261" t="str">
        <f t="shared" ca="1" si="12"/>
        <v/>
      </c>
      <c r="AB12" s="261" t="str">
        <f t="shared" ca="1" si="13"/>
        <v/>
      </c>
      <c r="AC12" s="261" t="str">
        <f t="shared" ca="1" si="14"/>
        <v/>
      </c>
      <c r="AD12" s="261" t="str">
        <f t="shared" ca="1" si="15"/>
        <v/>
      </c>
      <c r="AF12" s="476" t="str">
        <f t="shared" ca="1" si="16"/>
        <v/>
      </c>
      <c r="AG12" s="476" t="str">
        <f t="shared" ca="1" si="17"/>
        <v/>
      </c>
      <c r="AH12" s="476" t="str">
        <f t="shared" ca="1" si="18"/>
        <v/>
      </c>
      <c r="AI12" s="476" t="str">
        <f t="shared" ca="1" si="19"/>
        <v/>
      </c>
      <c r="AJ12" s="476" t="str">
        <f t="shared" ca="1" si="20"/>
        <v/>
      </c>
      <c r="AK12" s="476" t="str">
        <f t="shared" ca="1" si="21"/>
        <v/>
      </c>
      <c r="AL12" s="476" t="str">
        <f t="shared" ca="1" si="22"/>
        <v/>
      </c>
      <c r="AM12" s="476" t="str">
        <f t="shared" ca="1" si="23"/>
        <v/>
      </c>
      <c r="AN12" s="476" t="str">
        <f t="shared" ca="1" si="24"/>
        <v/>
      </c>
      <c r="AO12" s="476" t="str">
        <f t="shared" ca="1" si="25"/>
        <v/>
      </c>
      <c r="AP12" s="476" t="str">
        <f t="shared" ca="1" si="26"/>
        <v/>
      </c>
      <c r="AQ12" s="476" t="str">
        <f t="shared" ca="1" si="27"/>
        <v/>
      </c>
      <c r="AR12" s="476" t="str">
        <f t="shared" ca="1" si="28"/>
        <v/>
      </c>
    </row>
    <row r="13" spans="2:44" s="447" customFormat="1" ht="14.25">
      <c r="B13" s="448">
        <v>9</v>
      </c>
      <c r="C13" s="449" t="str">
        <f ca="1">'Final Scores'!C14</f>
        <v/>
      </c>
      <c r="D13" s="496" t="str">
        <f t="shared" ca="1" si="1"/>
        <v/>
      </c>
      <c r="E13" s="493" t="str">
        <f t="shared" ca="1" si="2"/>
        <v/>
      </c>
      <c r="F13" s="468" t="str">
        <f ca="1">IF(C13="","",(INDEX(TIME('Round 1'!$L$5:$L$64,'Round 1'!$M$5:$M$64,),MATCH(C13,'Round 1'!$K$5:$K$64,0))))</f>
        <v/>
      </c>
      <c r="G13" s="469" t="str">
        <f ca="1">IF(C13="","",(INDEX(TIME('Round 2'!$L$5:$L$64,'Round 2'!$M$5:$M$64,),MATCH(C13,'Round 2'!$K$5:$K$64,0))))</f>
        <v/>
      </c>
      <c r="H13" s="469" t="str">
        <f ca="1">IF(C13="","",(INDEX(TIME('Round 3'!$L$5:$L$64,'Round 3'!$M$5:$M$64,),MATCH(C13,'Round 3'!$K$5:$K$64,0))))</f>
        <v/>
      </c>
      <c r="I13" s="469" t="str">
        <f ca="1">IF(C13="","",(INDEX(TIME('Round 4'!$L$5:$L$64,'Round 4'!$M$5:$M$64,),MATCH(C13,'Round 4'!$K$5:$K$64,0))))</f>
        <v/>
      </c>
      <c r="J13" s="469" t="str">
        <f ca="1">IF(C13="","",(INDEX(TIME('Round 5'!$L$5:$L$64,'Round 5'!$M$5:$M$64,),MATCH(C13,'Round 5'!$K$5:$K$64,0))))</f>
        <v/>
      </c>
      <c r="K13" s="469" t="str">
        <f ca="1">IF(C13="","",(INDEX(TIME('Round 6'!$L$5:$L$64,'Round 6'!$M$5:$M$64,),MATCH(C13,'Round 6'!$K$5:$K$64,0))))</f>
        <v/>
      </c>
      <c r="L13" s="469" t="str">
        <f ca="1">IF(C13="","",(INDEX(TIME('Round 7'!$L$5:$L$64,'Round 7'!$M$5:$M$64,),MATCH(C13,'Round 7'!$K$5:$K$64,0))))</f>
        <v/>
      </c>
      <c r="M13" s="469" t="str">
        <f ca="1">IF(C13="","",(INDEX(TIME('Round 8'!$L$5:$L$64,'Round 8'!$M$5:$M$64,),MATCH(C13,'Round 8'!$K$5:$K$64,0))))</f>
        <v/>
      </c>
      <c r="N13" s="469" t="str">
        <f ca="1">IF(C13="","",(INDEX(TIME('Round 9'!$L$5:$L$64,'Round 9'!$M$5:$M$64,),MATCH(C13,'Round 9'!$K$5:$K$64,0))))</f>
        <v/>
      </c>
      <c r="O13" s="469" t="str">
        <f ca="1">IF(C13="","",(INDEX(TIME('Round 10'!$L$5:$L$64,'Round 10'!$M$5:$M$64,),MATCH(C13,'Round 10'!$K$5:$K$64,0))))</f>
        <v/>
      </c>
      <c r="P13" s="469" t="str">
        <f ca="1">IF(C13="","",(INDEX(TIME('Round 11'!$L$5:$L$64,'Round 11'!$M$5:$M$64,),MATCH(C13,'Round 11'!$K$5:$K$64,0))))</f>
        <v/>
      </c>
      <c r="Q13" s="470" t="str">
        <f ca="1">IF(C13="","",(INDEX(TIME('Round 12'!$L$5:$L$64,'Round 12'!$M$5:$M$64,),MATCH(C13,'Round 12'!$K$5:$K$64,0))))</f>
        <v/>
      </c>
      <c r="R13" s="184" t="str">
        <f t="shared" ca="1" si="3"/>
        <v/>
      </c>
      <c r="S13" s="261" t="str">
        <f t="shared" ca="1" si="4"/>
        <v/>
      </c>
      <c r="T13" s="261" t="str">
        <f t="shared" ca="1" si="5"/>
        <v/>
      </c>
      <c r="U13" s="261" t="str">
        <f t="shared" ca="1" si="6"/>
        <v/>
      </c>
      <c r="V13" s="261" t="str">
        <f t="shared" ca="1" si="7"/>
        <v/>
      </c>
      <c r="W13" s="261" t="str">
        <f t="shared" ca="1" si="8"/>
        <v/>
      </c>
      <c r="X13" s="261" t="str">
        <f t="shared" ca="1" si="9"/>
        <v/>
      </c>
      <c r="Y13" s="261" t="str">
        <f t="shared" ca="1" si="10"/>
        <v/>
      </c>
      <c r="Z13" s="261" t="str">
        <f t="shared" ca="1" si="11"/>
        <v/>
      </c>
      <c r="AA13" s="261" t="str">
        <f t="shared" ca="1" si="12"/>
        <v/>
      </c>
      <c r="AB13" s="261" t="str">
        <f t="shared" ca="1" si="13"/>
        <v/>
      </c>
      <c r="AC13" s="261" t="str">
        <f t="shared" ca="1" si="14"/>
        <v/>
      </c>
      <c r="AD13" s="261" t="str">
        <f t="shared" ca="1" si="15"/>
        <v/>
      </c>
      <c r="AF13" s="476" t="str">
        <f t="shared" ca="1" si="16"/>
        <v/>
      </c>
      <c r="AG13" s="476" t="str">
        <f t="shared" ca="1" si="17"/>
        <v/>
      </c>
      <c r="AH13" s="476" t="str">
        <f t="shared" ca="1" si="18"/>
        <v/>
      </c>
      <c r="AI13" s="476" t="str">
        <f t="shared" ca="1" si="19"/>
        <v/>
      </c>
      <c r="AJ13" s="476" t="str">
        <f t="shared" ca="1" si="20"/>
        <v/>
      </c>
      <c r="AK13" s="476" t="str">
        <f t="shared" ca="1" si="21"/>
        <v/>
      </c>
      <c r="AL13" s="476" t="str">
        <f t="shared" ca="1" si="22"/>
        <v/>
      </c>
      <c r="AM13" s="476" t="str">
        <f t="shared" ca="1" si="23"/>
        <v/>
      </c>
      <c r="AN13" s="476" t="str">
        <f t="shared" ca="1" si="24"/>
        <v/>
      </c>
      <c r="AO13" s="476" t="str">
        <f t="shared" ca="1" si="25"/>
        <v/>
      </c>
      <c r="AP13" s="476" t="str">
        <f t="shared" ca="1" si="26"/>
        <v/>
      </c>
      <c r="AQ13" s="476" t="str">
        <f t="shared" ca="1" si="27"/>
        <v/>
      </c>
      <c r="AR13" s="476" t="str">
        <f t="shared" ca="1" si="28"/>
        <v/>
      </c>
    </row>
    <row r="14" spans="2:44" s="447" customFormat="1" ht="14.25">
      <c r="B14" s="448">
        <v>10</v>
      </c>
      <c r="C14" s="449" t="str">
        <f ca="1">'Final Scores'!C15</f>
        <v/>
      </c>
      <c r="D14" s="496" t="str">
        <f t="shared" ca="1" si="1"/>
        <v/>
      </c>
      <c r="E14" s="493" t="str">
        <f t="shared" ca="1" si="2"/>
        <v/>
      </c>
      <c r="F14" s="468" t="str">
        <f ca="1">IF(C14="","",(INDEX(TIME('Round 1'!$L$5:$L$64,'Round 1'!$M$5:$M$64,),MATCH(C14,'Round 1'!$K$5:$K$64,0))))</f>
        <v/>
      </c>
      <c r="G14" s="469" t="str">
        <f ca="1">IF(C14="","",(INDEX(TIME('Round 2'!$L$5:$L$64,'Round 2'!$M$5:$M$64,),MATCH(C14,'Round 2'!$K$5:$K$64,0))))</f>
        <v/>
      </c>
      <c r="H14" s="469" t="str">
        <f ca="1">IF(C14="","",(INDEX(TIME('Round 3'!$L$5:$L$64,'Round 3'!$M$5:$M$64,),MATCH(C14,'Round 3'!$K$5:$K$64,0))))</f>
        <v/>
      </c>
      <c r="I14" s="469" t="str">
        <f ca="1">IF(C14="","",(INDEX(TIME('Round 4'!$L$5:$L$64,'Round 4'!$M$5:$M$64,),MATCH(C14,'Round 4'!$K$5:$K$64,0))))</f>
        <v/>
      </c>
      <c r="J14" s="469" t="str">
        <f ca="1">IF(C14="","",(INDEX(TIME('Round 5'!$L$5:$L$64,'Round 5'!$M$5:$M$64,),MATCH(C14,'Round 5'!$K$5:$K$64,0))))</f>
        <v/>
      </c>
      <c r="K14" s="469" t="str">
        <f ca="1">IF(C14="","",(INDEX(TIME('Round 6'!$L$5:$L$64,'Round 6'!$M$5:$M$64,),MATCH(C14,'Round 6'!$K$5:$K$64,0))))</f>
        <v/>
      </c>
      <c r="L14" s="469" t="str">
        <f ca="1">IF(C14="","",(INDEX(TIME('Round 7'!$L$5:$L$64,'Round 7'!$M$5:$M$64,),MATCH(C14,'Round 7'!$K$5:$K$64,0))))</f>
        <v/>
      </c>
      <c r="M14" s="469" t="str">
        <f ca="1">IF(C14="","",(INDEX(TIME('Round 8'!$L$5:$L$64,'Round 8'!$M$5:$M$64,),MATCH(C14,'Round 8'!$K$5:$K$64,0))))</f>
        <v/>
      </c>
      <c r="N14" s="469" t="str">
        <f ca="1">IF(C14="","",(INDEX(TIME('Round 9'!$L$5:$L$64,'Round 9'!$M$5:$M$64,),MATCH(C14,'Round 9'!$K$5:$K$64,0))))</f>
        <v/>
      </c>
      <c r="O14" s="469" t="str">
        <f ca="1">IF(C14="","",(INDEX(TIME('Round 10'!$L$5:$L$64,'Round 10'!$M$5:$M$64,),MATCH(C14,'Round 10'!$K$5:$K$64,0))))</f>
        <v/>
      </c>
      <c r="P14" s="469" t="str">
        <f ca="1">IF(C14="","",(INDEX(TIME('Round 11'!$L$5:$L$64,'Round 11'!$M$5:$M$64,),MATCH(C14,'Round 11'!$K$5:$K$64,0))))</f>
        <v/>
      </c>
      <c r="Q14" s="470" t="str">
        <f ca="1">IF(C14="","",(INDEX(TIME('Round 12'!$L$5:$L$64,'Round 12'!$M$5:$M$64,),MATCH(C14,'Round 12'!$K$5:$K$64,0))))</f>
        <v/>
      </c>
      <c r="R14" s="184" t="str">
        <f t="shared" ca="1" si="3"/>
        <v/>
      </c>
      <c r="S14" s="261" t="str">
        <f t="shared" ca="1" si="4"/>
        <v/>
      </c>
      <c r="T14" s="261" t="str">
        <f t="shared" ca="1" si="5"/>
        <v/>
      </c>
      <c r="U14" s="261" t="str">
        <f t="shared" ca="1" si="6"/>
        <v/>
      </c>
      <c r="V14" s="261" t="str">
        <f t="shared" ca="1" si="7"/>
        <v/>
      </c>
      <c r="W14" s="261" t="str">
        <f t="shared" ca="1" si="8"/>
        <v/>
      </c>
      <c r="X14" s="261" t="str">
        <f t="shared" ca="1" si="9"/>
        <v/>
      </c>
      <c r="Y14" s="261" t="str">
        <f t="shared" ca="1" si="10"/>
        <v/>
      </c>
      <c r="Z14" s="261" t="str">
        <f t="shared" ca="1" si="11"/>
        <v/>
      </c>
      <c r="AA14" s="261" t="str">
        <f t="shared" ca="1" si="12"/>
        <v/>
      </c>
      <c r="AB14" s="261" t="str">
        <f t="shared" ca="1" si="13"/>
        <v/>
      </c>
      <c r="AC14" s="261" t="str">
        <f t="shared" ca="1" si="14"/>
        <v/>
      </c>
      <c r="AD14" s="261" t="str">
        <f t="shared" ca="1" si="15"/>
        <v/>
      </c>
      <c r="AF14" s="476" t="str">
        <f t="shared" ca="1" si="16"/>
        <v/>
      </c>
      <c r="AG14" s="476" t="str">
        <f t="shared" ca="1" si="17"/>
        <v/>
      </c>
      <c r="AH14" s="476" t="str">
        <f t="shared" ca="1" si="18"/>
        <v/>
      </c>
      <c r="AI14" s="476" t="str">
        <f t="shared" ca="1" si="19"/>
        <v/>
      </c>
      <c r="AJ14" s="476" t="str">
        <f t="shared" ca="1" si="20"/>
        <v/>
      </c>
      <c r="AK14" s="476" t="str">
        <f t="shared" ca="1" si="21"/>
        <v/>
      </c>
      <c r="AL14" s="476" t="str">
        <f t="shared" ca="1" si="22"/>
        <v/>
      </c>
      <c r="AM14" s="476" t="str">
        <f t="shared" ca="1" si="23"/>
        <v/>
      </c>
      <c r="AN14" s="476" t="str">
        <f t="shared" ca="1" si="24"/>
        <v/>
      </c>
      <c r="AO14" s="476" t="str">
        <f t="shared" ca="1" si="25"/>
        <v/>
      </c>
      <c r="AP14" s="476" t="str">
        <f t="shared" ca="1" si="26"/>
        <v/>
      </c>
      <c r="AQ14" s="476" t="str">
        <f t="shared" ca="1" si="27"/>
        <v/>
      </c>
      <c r="AR14" s="476" t="str">
        <f t="shared" ca="1" si="28"/>
        <v/>
      </c>
    </row>
    <row r="15" spans="2:44" s="447" customFormat="1" ht="14.25">
      <c r="B15" s="448">
        <v>11</v>
      </c>
      <c r="C15" s="449" t="str">
        <f ca="1">'Final Scores'!C16</f>
        <v/>
      </c>
      <c r="D15" s="496" t="str">
        <f t="shared" ca="1" si="1"/>
        <v/>
      </c>
      <c r="E15" s="493" t="str">
        <f t="shared" ca="1" si="2"/>
        <v/>
      </c>
      <c r="F15" s="468" t="str">
        <f ca="1">IF(C15="","",(INDEX(TIME('Round 1'!$L$5:$L$64,'Round 1'!$M$5:$M$64,),MATCH(C15,'Round 1'!$K$5:$K$64,0))))</f>
        <v/>
      </c>
      <c r="G15" s="469" t="str">
        <f ca="1">IF(C15="","",(INDEX(TIME('Round 2'!$L$5:$L$64,'Round 2'!$M$5:$M$64,),MATCH(C15,'Round 2'!$K$5:$K$64,0))))</f>
        <v/>
      </c>
      <c r="H15" s="469" t="str">
        <f ca="1">IF(C15="","",(INDEX(TIME('Round 3'!$L$5:$L$64,'Round 3'!$M$5:$M$64,),MATCH(C15,'Round 3'!$K$5:$K$64,0))))</f>
        <v/>
      </c>
      <c r="I15" s="469" t="str">
        <f ca="1">IF(C15="","",(INDEX(TIME('Round 4'!$L$5:$L$64,'Round 4'!$M$5:$M$64,),MATCH(C15,'Round 4'!$K$5:$K$64,0))))</f>
        <v/>
      </c>
      <c r="J15" s="469" t="str">
        <f ca="1">IF(C15="","",(INDEX(TIME('Round 5'!$L$5:$L$64,'Round 5'!$M$5:$M$64,),MATCH(C15,'Round 5'!$K$5:$K$64,0))))</f>
        <v/>
      </c>
      <c r="K15" s="469" t="str">
        <f ca="1">IF(C15="","",(INDEX(TIME('Round 6'!$L$5:$L$64,'Round 6'!$M$5:$M$64,),MATCH(C15,'Round 6'!$K$5:$K$64,0))))</f>
        <v/>
      </c>
      <c r="L15" s="469" t="str">
        <f ca="1">IF(C15="","",(INDEX(TIME('Round 7'!$L$5:$L$64,'Round 7'!$M$5:$M$64,),MATCH(C15,'Round 7'!$K$5:$K$64,0))))</f>
        <v/>
      </c>
      <c r="M15" s="469" t="str">
        <f ca="1">IF(C15="","",(INDEX(TIME('Round 8'!$L$5:$L$64,'Round 8'!$M$5:$M$64,),MATCH(C15,'Round 8'!$K$5:$K$64,0))))</f>
        <v/>
      </c>
      <c r="N15" s="469" t="str">
        <f ca="1">IF(C15="","",(INDEX(TIME('Round 9'!$L$5:$L$64,'Round 9'!$M$5:$M$64,),MATCH(C15,'Round 9'!$K$5:$K$64,0))))</f>
        <v/>
      </c>
      <c r="O15" s="469" t="str">
        <f ca="1">IF(C15="","",(INDEX(TIME('Round 10'!$L$5:$L$64,'Round 10'!$M$5:$M$64,),MATCH(C15,'Round 10'!$K$5:$K$64,0))))</f>
        <v/>
      </c>
      <c r="P15" s="469" t="str">
        <f ca="1">IF(C15="","",(INDEX(TIME('Round 11'!$L$5:$L$64,'Round 11'!$M$5:$M$64,),MATCH(C15,'Round 11'!$K$5:$K$64,0))))</f>
        <v/>
      </c>
      <c r="Q15" s="470" t="str">
        <f ca="1">IF(C15="","",(INDEX(TIME('Round 12'!$L$5:$L$64,'Round 12'!$M$5:$M$64,),MATCH(C15,'Round 12'!$K$5:$K$64,0))))</f>
        <v/>
      </c>
      <c r="R15" s="184" t="str">
        <f t="shared" ca="1" si="3"/>
        <v/>
      </c>
      <c r="S15" s="261" t="str">
        <f t="shared" ca="1" si="4"/>
        <v/>
      </c>
      <c r="T15" s="261" t="str">
        <f t="shared" ca="1" si="5"/>
        <v/>
      </c>
      <c r="U15" s="261" t="str">
        <f t="shared" ca="1" si="6"/>
        <v/>
      </c>
      <c r="V15" s="261" t="str">
        <f t="shared" ca="1" si="7"/>
        <v/>
      </c>
      <c r="W15" s="261" t="str">
        <f t="shared" ca="1" si="8"/>
        <v/>
      </c>
      <c r="X15" s="261" t="str">
        <f t="shared" ca="1" si="9"/>
        <v/>
      </c>
      <c r="Y15" s="261" t="str">
        <f t="shared" ca="1" si="10"/>
        <v/>
      </c>
      <c r="Z15" s="261" t="str">
        <f t="shared" ca="1" si="11"/>
        <v/>
      </c>
      <c r="AA15" s="261" t="str">
        <f t="shared" ca="1" si="12"/>
        <v/>
      </c>
      <c r="AB15" s="261" t="str">
        <f t="shared" ca="1" si="13"/>
        <v/>
      </c>
      <c r="AC15" s="261" t="str">
        <f t="shared" ca="1" si="14"/>
        <v/>
      </c>
      <c r="AD15" s="261" t="str">
        <f t="shared" ca="1" si="15"/>
        <v/>
      </c>
      <c r="AF15" s="476" t="str">
        <f t="shared" ca="1" si="16"/>
        <v/>
      </c>
      <c r="AG15" s="476" t="str">
        <f t="shared" ca="1" si="17"/>
        <v/>
      </c>
      <c r="AH15" s="476" t="str">
        <f t="shared" ca="1" si="18"/>
        <v/>
      </c>
      <c r="AI15" s="476" t="str">
        <f t="shared" ca="1" si="19"/>
        <v/>
      </c>
      <c r="AJ15" s="476" t="str">
        <f t="shared" ca="1" si="20"/>
        <v/>
      </c>
      <c r="AK15" s="476" t="str">
        <f t="shared" ca="1" si="21"/>
        <v/>
      </c>
      <c r="AL15" s="476" t="str">
        <f t="shared" ca="1" si="22"/>
        <v/>
      </c>
      <c r="AM15" s="476" t="str">
        <f t="shared" ca="1" si="23"/>
        <v/>
      </c>
      <c r="AN15" s="476" t="str">
        <f t="shared" ca="1" si="24"/>
        <v/>
      </c>
      <c r="AO15" s="476" t="str">
        <f t="shared" ca="1" si="25"/>
        <v/>
      </c>
      <c r="AP15" s="476" t="str">
        <f t="shared" ca="1" si="26"/>
        <v/>
      </c>
      <c r="AQ15" s="476" t="str">
        <f t="shared" ca="1" si="27"/>
        <v/>
      </c>
      <c r="AR15" s="476" t="str">
        <f t="shared" ca="1" si="28"/>
        <v/>
      </c>
    </row>
    <row r="16" spans="2:44" s="447" customFormat="1" ht="14.25">
      <c r="B16" s="448">
        <v>12</v>
      </c>
      <c r="C16" s="449" t="str">
        <f ca="1">'Final Scores'!C17</f>
        <v/>
      </c>
      <c r="D16" s="496" t="str">
        <f t="shared" ca="1" si="1"/>
        <v/>
      </c>
      <c r="E16" s="493" t="str">
        <f t="shared" ca="1" si="2"/>
        <v/>
      </c>
      <c r="F16" s="468" t="str">
        <f ca="1">IF(C16="","",(INDEX(TIME('Round 1'!$L$5:$L$64,'Round 1'!$M$5:$M$64,),MATCH(C16,'Round 1'!$K$5:$K$64,0))))</f>
        <v/>
      </c>
      <c r="G16" s="469" t="str">
        <f ca="1">IF(C16="","",(INDEX(TIME('Round 2'!$L$5:$L$64,'Round 2'!$M$5:$M$64,),MATCH(C16,'Round 2'!$K$5:$K$64,0))))</f>
        <v/>
      </c>
      <c r="H16" s="469" t="str">
        <f ca="1">IF(C16="","",(INDEX(TIME('Round 3'!$L$5:$L$64,'Round 3'!$M$5:$M$64,),MATCH(C16,'Round 3'!$K$5:$K$64,0))))</f>
        <v/>
      </c>
      <c r="I16" s="469" t="str">
        <f ca="1">IF(C16="","",(INDEX(TIME('Round 4'!$L$5:$L$64,'Round 4'!$M$5:$M$64,),MATCH(C16,'Round 4'!$K$5:$K$64,0))))</f>
        <v/>
      </c>
      <c r="J16" s="469" t="str">
        <f ca="1">IF(C16="","",(INDEX(TIME('Round 5'!$L$5:$L$64,'Round 5'!$M$5:$M$64,),MATCH(C16,'Round 5'!$K$5:$K$64,0))))</f>
        <v/>
      </c>
      <c r="K16" s="469" t="str">
        <f ca="1">IF(C16="","",(INDEX(TIME('Round 6'!$L$5:$L$64,'Round 6'!$M$5:$M$64,),MATCH(C16,'Round 6'!$K$5:$K$64,0))))</f>
        <v/>
      </c>
      <c r="L16" s="469" t="str">
        <f ca="1">IF(C16="","",(INDEX(TIME('Round 7'!$L$5:$L$64,'Round 7'!$M$5:$M$64,),MATCH(C16,'Round 7'!$K$5:$K$64,0))))</f>
        <v/>
      </c>
      <c r="M16" s="469" t="str">
        <f ca="1">IF(C16="","",(INDEX(TIME('Round 8'!$L$5:$L$64,'Round 8'!$M$5:$M$64,),MATCH(C16,'Round 8'!$K$5:$K$64,0))))</f>
        <v/>
      </c>
      <c r="N16" s="469" t="str">
        <f ca="1">IF(C16="","",(INDEX(TIME('Round 9'!$L$5:$L$64,'Round 9'!$M$5:$M$64,),MATCH(C16,'Round 9'!$K$5:$K$64,0))))</f>
        <v/>
      </c>
      <c r="O16" s="469" t="str">
        <f ca="1">IF(C16="","",(INDEX(TIME('Round 10'!$L$5:$L$64,'Round 10'!$M$5:$M$64,),MATCH(C16,'Round 10'!$K$5:$K$64,0))))</f>
        <v/>
      </c>
      <c r="P16" s="469" t="str">
        <f ca="1">IF(C16="","",(INDEX(TIME('Round 11'!$L$5:$L$64,'Round 11'!$M$5:$M$64,),MATCH(C16,'Round 11'!$K$5:$K$64,0))))</f>
        <v/>
      </c>
      <c r="Q16" s="470" t="str">
        <f ca="1">IF(C16="","",(INDEX(TIME('Round 12'!$L$5:$L$64,'Round 12'!$M$5:$M$64,),MATCH(C16,'Round 12'!$K$5:$K$64,0))))</f>
        <v/>
      </c>
      <c r="R16" s="184" t="str">
        <f t="shared" ca="1" si="3"/>
        <v/>
      </c>
      <c r="S16" s="261" t="str">
        <f t="shared" ca="1" si="4"/>
        <v/>
      </c>
      <c r="T16" s="261" t="str">
        <f t="shared" ca="1" si="5"/>
        <v/>
      </c>
      <c r="U16" s="261" t="str">
        <f t="shared" ca="1" si="6"/>
        <v/>
      </c>
      <c r="V16" s="261" t="str">
        <f t="shared" ca="1" si="7"/>
        <v/>
      </c>
      <c r="W16" s="261" t="str">
        <f t="shared" ca="1" si="8"/>
        <v/>
      </c>
      <c r="X16" s="261" t="str">
        <f t="shared" ca="1" si="9"/>
        <v/>
      </c>
      <c r="Y16" s="261" t="str">
        <f t="shared" ca="1" si="10"/>
        <v/>
      </c>
      <c r="Z16" s="261" t="str">
        <f t="shared" ca="1" si="11"/>
        <v/>
      </c>
      <c r="AA16" s="261" t="str">
        <f t="shared" ca="1" si="12"/>
        <v/>
      </c>
      <c r="AB16" s="261" t="str">
        <f t="shared" ca="1" si="13"/>
        <v/>
      </c>
      <c r="AC16" s="261" t="str">
        <f t="shared" ca="1" si="14"/>
        <v/>
      </c>
      <c r="AD16" s="261" t="str">
        <f t="shared" ca="1" si="15"/>
        <v/>
      </c>
      <c r="AF16" s="476" t="str">
        <f t="shared" ca="1" si="16"/>
        <v/>
      </c>
      <c r="AG16" s="476" t="str">
        <f t="shared" ca="1" si="17"/>
        <v/>
      </c>
      <c r="AH16" s="476" t="str">
        <f t="shared" ca="1" si="18"/>
        <v/>
      </c>
      <c r="AI16" s="476" t="str">
        <f t="shared" ca="1" si="19"/>
        <v/>
      </c>
      <c r="AJ16" s="476" t="str">
        <f t="shared" ca="1" si="20"/>
        <v/>
      </c>
      <c r="AK16" s="476" t="str">
        <f t="shared" ca="1" si="21"/>
        <v/>
      </c>
      <c r="AL16" s="476" t="str">
        <f t="shared" ca="1" si="22"/>
        <v/>
      </c>
      <c r="AM16" s="476" t="str">
        <f t="shared" ca="1" si="23"/>
        <v/>
      </c>
      <c r="AN16" s="476" t="str">
        <f t="shared" ca="1" si="24"/>
        <v/>
      </c>
      <c r="AO16" s="476" t="str">
        <f t="shared" ca="1" si="25"/>
        <v/>
      </c>
      <c r="AP16" s="476" t="str">
        <f t="shared" ca="1" si="26"/>
        <v/>
      </c>
      <c r="AQ16" s="476" t="str">
        <f t="shared" ca="1" si="27"/>
        <v/>
      </c>
      <c r="AR16" s="476" t="str">
        <f t="shared" ca="1" si="28"/>
        <v/>
      </c>
    </row>
    <row r="17" spans="2:44" s="447" customFormat="1" ht="14.25">
      <c r="B17" s="448">
        <v>13</v>
      </c>
      <c r="C17" s="449" t="str">
        <f ca="1">'Final Scores'!C18</f>
        <v/>
      </c>
      <c r="D17" s="496" t="str">
        <f t="shared" ca="1" si="1"/>
        <v/>
      </c>
      <c r="E17" s="493" t="str">
        <f t="shared" ca="1" si="2"/>
        <v/>
      </c>
      <c r="F17" s="468" t="str">
        <f ca="1">IF(C17="","",(INDEX(TIME('Round 1'!$L$5:$L$64,'Round 1'!$M$5:$M$64,),MATCH(C17,'Round 1'!$K$5:$K$64,0))))</f>
        <v/>
      </c>
      <c r="G17" s="469" t="str">
        <f ca="1">IF(C17="","",(INDEX(TIME('Round 2'!$L$5:$L$64,'Round 2'!$M$5:$M$64,),MATCH(C17,'Round 2'!$K$5:$K$64,0))))</f>
        <v/>
      </c>
      <c r="H17" s="469" t="str">
        <f ca="1">IF(C17="","",(INDEX(TIME('Round 3'!$L$5:$L$64,'Round 3'!$M$5:$M$64,),MATCH(C17,'Round 3'!$K$5:$K$64,0))))</f>
        <v/>
      </c>
      <c r="I17" s="469" t="str">
        <f ca="1">IF(C17="","",(INDEX(TIME('Round 4'!$L$5:$L$64,'Round 4'!$M$5:$M$64,),MATCH(C17,'Round 4'!$K$5:$K$64,0))))</f>
        <v/>
      </c>
      <c r="J17" s="469" t="str">
        <f ca="1">IF(C17="","",(INDEX(TIME('Round 5'!$L$5:$L$64,'Round 5'!$M$5:$M$64,),MATCH(C17,'Round 5'!$K$5:$K$64,0))))</f>
        <v/>
      </c>
      <c r="K17" s="469" t="str">
        <f ca="1">IF(C17="","",(INDEX(TIME('Round 6'!$L$5:$L$64,'Round 6'!$M$5:$M$64,),MATCH(C17,'Round 6'!$K$5:$K$64,0))))</f>
        <v/>
      </c>
      <c r="L17" s="469" t="str">
        <f ca="1">IF(C17="","",(INDEX(TIME('Round 7'!$L$5:$L$64,'Round 7'!$M$5:$M$64,),MATCH(C17,'Round 7'!$K$5:$K$64,0))))</f>
        <v/>
      </c>
      <c r="M17" s="469" t="str">
        <f ca="1">IF(C17="","",(INDEX(TIME('Round 8'!$L$5:$L$64,'Round 8'!$M$5:$M$64,),MATCH(C17,'Round 8'!$K$5:$K$64,0))))</f>
        <v/>
      </c>
      <c r="N17" s="469" t="str">
        <f ca="1">IF(C17="","",(INDEX(TIME('Round 9'!$L$5:$L$64,'Round 9'!$M$5:$M$64,),MATCH(C17,'Round 9'!$K$5:$K$64,0))))</f>
        <v/>
      </c>
      <c r="O17" s="469" t="str">
        <f ca="1">IF(C17="","",(INDEX(TIME('Round 10'!$L$5:$L$64,'Round 10'!$M$5:$M$64,),MATCH(C17,'Round 10'!$K$5:$K$64,0))))</f>
        <v/>
      </c>
      <c r="P17" s="469" t="str">
        <f ca="1">IF(C17="","",(INDEX(TIME('Round 11'!$L$5:$L$64,'Round 11'!$M$5:$M$64,),MATCH(C17,'Round 11'!$K$5:$K$64,0))))</f>
        <v/>
      </c>
      <c r="Q17" s="470" t="str">
        <f ca="1">IF(C17="","",(INDEX(TIME('Round 12'!$L$5:$L$64,'Round 12'!$M$5:$M$64,),MATCH(C17,'Round 12'!$K$5:$K$64,0))))</f>
        <v/>
      </c>
      <c r="R17" s="184" t="str">
        <f t="shared" ca="1" si="3"/>
        <v/>
      </c>
      <c r="S17" s="261" t="str">
        <f t="shared" ca="1" si="4"/>
        <v/>
      </c>
      <c r="T17" s="261" t="str">
        <f t="shared" ca="1" si="5"/>
        <v/>
      </c>
      <c r="U17" s="261" t="str">
        <f t="shared" ca="1" si="6"/>
        <v/>
      </c>
      <c r="V17" s="261" t="str">
        <f t="shared" ca="1" si="7"/>
        <v/>
      </c>
      <c r="W17" s="261" t="str">
        <f t="shared" ca="1" si="8"/>
        <v/>
      </c>
      <c r="X17" s="261" t="str">
        <f t="shared" ca="1" si="9"/>
        <v/>
      </c>
      <c r="Y17" s="261" t="str">
        <f t="shared" ca="1" si="10"/>
        <v/>
      </c>
      <c r="Z17" s="261" t="str">
        <f t="shared" ca="1" si="11"/>
        <v/>
      </c>
      <c r="AA17" s="261" t="str">
        <f t="shared" ca="1" si="12"/>
        <v/>
      </c>
      <c r="AB17" s="261" t="str">
        <f t="shared" ca="1" si="13"/>
        <v/>
      </c>
      <c r="AC17" s="261" t="str">
        <f t="shared" ca="1" si="14"/>
        <v/>
      </c>
      <c r="AD17" s="261" t="str">
        <f t="shared" ca="1" si="15"/>
        <v/>
      </c>
      <c r="AF17" s="476" t="str">
        <f t="shared" ca="1" si="16"/>
        <v/>
      </c>
      <c r="AG17" s="476" t="str">
        <f t="shared" ca="1" si="17"/>
        <v/>
      </c>
      <c r="AH17" s="476" t="str">
        <f t="shared" ca="1" si="18"/>
        <v/>
      </c>
      <c r="AI17" s="476" t="str">
        <f t="shared" ca="1" si="19"/>
        <v/>
      </c>
      <c r="AJ17" s="476" t="str">
        <f t="shared" ca="1" si="20"/>
        <v/>
      </c>
      <c r="AK17" s="476" t="str">
        <f t="shared" ca="1" si="21"/>
        <v/>
      </c>
      <c r="AL17" s="476" t="str">
        <f t="shared" ca="1" si="22"/>
        <v/>
      </c>
      <c r="AM17" s="476" t="str">
        <f t="shared" ca="1" si="23"/>
        <v/>
      </c>
      <c r="AN17" s="476" t="str">
        <f t="shared" ca="1" si="24"/>
        <v/>
      </c>
      <c r="AO17" s="476" t="str">
        <f t="shared" ca="1" si="25"/>
        <v/>
      </c>
      <c r="AP17" s="476" t="str">
        <f t="shared" ca="1" si="26"/>
        <v/>
      </c>
      <c r="AQ17" s="476" t="str">
        <f t="shared" ca="1" si="27"/>
        <v/>
      </c>
      <c r="AR17" s="476" t="str">
        <f t="shared" ca="1" si="28"/>
        <v/>
      </c>
    </row>
    <row r="18" spans="2:44" s="447" customFormat="1" ht="14.25">
      <c r="B18" s="448">
        <v>14</v>
      </c>
      <c r="C18" s="449" t="str">
        <f ca="1">'Final Scores'!C19</f>
        <v/>
      </c>
      <c r="D18" s="496" t="str">
        <f t="shared" ca="1" si="1"/>
        <v/>
      </c>
      <c r="E18" s="493" t="str">
        <f t="shared" ca="1" si="2"/>
        <v/>
      </c>
      <c r="F18" s="468" t="str">
        <f ca="1">IF(C18="","",(INDEX(TIME('Round 1'!$L$5:$L$64,'Round 1'!$M$5:$M$64,),MATCH(C18,'Round 1'!$K$5:$K$64,0))))</f>
        <v/>
      </c>
      <c r="G18" s="469" t="str">
        <f ca="1">IF(C18="","",(INDEX(TIME('Round 2'!$L$5:$L$64,'Round 2'!$M$5:$M$64,),MATCH(C18,'Round 2'!$K$5:$K$64,0))))</f>
        <v/>
      </c>
      <c r="H18" s="469" t="str">
        <f ca="1">IF(C18="","",(INDEX(TIME('Round 3'!$L$5:$L$64,'Round 3'!$M$5:$M$64,),MATCH(C18,'Round 3'!$K$5:$K$64,0))))</f>
        <v/>
      </c>
      <c r="I18" s="469" t="str">
        <f ca="1">IF(C18="","",(INDEX(TIME('Round 4'!$L$5:$L$64,'Round 4'!$M$5:$M$64,),MATCH(C18,'Round 4'!$K$5:$K$64,0))))</f>
        <v/>
      </c>
      <c r="J18" s="469" t="str">
        <f ca="1">IF(C18="","",(INDEX(TIME('Round 5'!$L$5:$L$64,'Round 5'!$M$5:$M$64,),MATCH(C18,'Round 5'!$K$5:$K$64,0))))</f>
        <v/>
      </c>
      <c r="K18" s="469" t="str">
        <f ca="1">IF(C18="","",(INDEX(TIME('Round 6'!$L$5:$L$64,'Round 6'!$M$5:$M$64,),MATCH(C18,'Round 6'!$K$5:$K$64,0))))</f>
        <v/>
      </c>
      <c r="L18" s="469" t="str">
        <f ca="1">IF(C18="","",(INDEX(TIME('Round 7'!$L$5:$L$64,'Round 7'!$M$5:$M$64,),MATCH(C18,'Round 7'!$K$5:$K$64,0))))</f>
        <v/>
      </c>
      <c r="M18" s="469" t="str">
        <f ca="1">IF(C18="","",(INDEX(TIME('Round 8'!$L$5:$L$64,'Round 8'!$M$5:$M$64,),MATCH(C18,'Round 8'!$K$5:$K$64,0))))</f>
        <v/>
      </c>
      <c r="N18" s="469" t="str">
        <f ca="1">IF(C18="","",(INDEX(TIME('Round 9'!$L$5:$L$64,'Round 9'!$M$5:$M$64,),MATCH(C18,'Round 9'!$K$5:$K$64,0))))</f>
        <v/>
      </c>
      <c r="O18" s="469" t="str">
        <f ca="1">IF(C18="","",(INDEX(TIME('Round 10'!$L$5:$L$64,'Round 10'!$M$5:$M$64,),MATCH(C18,'Round 10'!$K$5:$K$64,0))))</f>
        <v/>
      </c>
      <c r="P18" s="469" t="str">
        <f ca="1">IF(C18="","",(INDEX(TIME('Round 11'!$L$5:$L$64,'Round 11'!$M$5:$M$64,),MATCH(C18,'Round 11'!$K$5:$K$64,0))))</f>
        <v/>
      </c>
      <c r="Q18" s="470" t="str">
        <f ca="1">IF(C18="","",(INDEX(TIME('Round 12'!$L$5:$L$64,'Round 12'!$M$5:$M$64,),MATCH(C18,'Round 12'!$K$5:$K$64,0))))</f>
        <v/>
      </c>
      <c r="R18" s="184" t="str">
        <f t="shared" ca="1" si="3"/>
        <v/>
      </c>
      <c r="S18" s="261" t="str">
        <f t="shared" ca="1" si="4"/>
        <v/>
      </c>
      <c r="T18" s="261" t="str">
        <f t="shared" ca="1" si="5"/>
        <v/>
      </c>
      <c r="U18" s="261" t="str">
        <f t="shared" ca="1" si="6"/>
        <v/>
      </c>
      <c r="V18" s="261" t="str">
        <f t="shared" ca="1" si="7"/>
        <v/>
      </c>
      <c r="W18" s="261" t="str">
        <f t="shared" ca="1" si="8"/>
        <v/>
      </c>
      <c r="X18" s="261" t="str">
        <f t="shared" ca="1" si="9"/>
        <v/>
      </c>
      <c r="Y18" s="261" t="str">
        <f t="shared" ca="1" si="10"/>
        <v/>
      </c>
      <c r="Z18" s="261" t="str">
        <f t="shared" ca="1" si="11"/>
        <v/>
      </c>
      <c r="AA18" s="261" t="str">
        <f t="shared" ca="1" si="12"/>
        <v/>
      </c>
      <c r="AB18" s="261" t="str">
        <f t="shared" ca="1" si="13"/>
        <v/>
      </c>
      <c r="AC18" s="261" t="str">
        <f t="shared" ca="1" si="14"/>
        <v/>
      </c>
      <c r="AD18" s="261" t="str">
        <f t="shared" ca="1" si="15"/>
        <v/>
      </c>
      <c r="AF18" s="476" t="str">
        <f t="shared" ca="1" si="16"/>
        <v/>
      </c>
      <c r="AG18" s="476" t="str">
        <f t="shared" ca="1" si="17"/>
        <v/>
      </c>
      <c r="AH18" s="476" t="str">
        <f t="shared" ca="1" si="18"/>
        <v/>
      </c>
      <c r="AI18" s="476" t="str">
        <f t="shared" ca="1" si="19"/>
        <v/>
      </c>
      <c r="AJ18" s="476" t="str">
        <f t="shared" ca="1" si="20"/>
        <v/>
      </c>
      <c r="AK18" s="476" t="str">
        <f t="shared" ca="1" si="21"/>
        <v/>
      </c>
      <c r="AL18" s="476" t="str">
        <f t="shared" ca="1" si="22"/>
        <v/>
      </c>
      <c r="AM18" s="476" t="str">
        <f t="shared" ca="1" si="23"/>
        <v/>
      </c>
      <c r="AN18" s="476" t="str">
        <f t="shared" ca="1" si="24"/>
        <v/>
      </c>
      <c r="AO18" s="476" t="str">
        <f t="shared" ca="1" si="25"/>
        <v/>
      </c>
      <c r="AP18" s="476" t="str">
        <f t="shared" ca="1" si="26"/>
        <v/>
      </c>
      <c r="AQ18" s="476" t="str">
        <f t="shared" ca="1" si="27"/>
        <v/>
      </c>
      <c r="AR18" s="476" t="str">
        <f t="shared" ca="1" si="28"/>
        <v/>
      </c>
    </row>
    <row r="19" spans="2:44" s="447" customFormat="1" ht="14.25">
      <c r="B19" s="448">
        <v>15</v>
      </c>
      <c r="C19" s="449" t="str">
        <f ca="1">'Final Scores'!C20</f>
        <v/>
      </c>
      <c r="D19" s="496" t="str">
        <f t="shared" ca="1" si="1"/>
        <v/>
      </c>
      <c r="E19" s="493" t="str">
        <f t="shared" ca="1" si="2"/>
        <v/>
      </c>
      <c r="F19" s="468" t="str">
        <f ca="1">IF(C19="","",(INDEX(TIME('Round 1'!$L$5:$L$64,'Round 1'!$M$5:$M$64,),MATCH(C19,'Round 1'!$K$5:$K$64,0))))</f>
        <v/>
      </c>
      <c r="G19" s="469" t="str">
        <f ca="1">IF(C19="","",(INDEX(TIME('Round 2'!$L$5:$L$64,'Round 2'!$M$5:$M$64,),MATCH(C19,'Round 2'!$K$5:$K$64,0))))</f>
        <v/>
      </c>
      <c r="H19" s="469" t="str">
        <f ca="1">IF(C19="","",(INDEX(TIME('Round 3'!$L$5:$L$64,'Round 3'!$M$5:$M$64,),MATCH(C19,'Round 3'!$K$5:$K$64,0))))</f>
        <v/>
      </c>
      <c r="I19" s="469" t="str">
        <f ca="1">IF(C19="","",(INDEX(TIME('Round 4'!$L$5:$L$64,'Round 4'!$M$5:$M$64,),MATCH(C19,'Round 4'!$K$5:$K$64,0))))</f>
        <v/>
      </c>
      <c r="J19" s="469" t="str">
        <f ca="1">IF(C19="","",(INDEX(TIME('Round 5'!$L$5:$L$64,'Round 5'!$M$5:$M$64,),MATCH(C19,'Round 5'!$K$5:$K$64,0))))</f>
        <v/>
      </c>
      <c r="K19" s="469" t="str">
        <f ca="1">IF(C19="","",(INDEX(TIME('Round 6'!$L$5:$L$64,'Round 6'!$M$5:$M$64,),MATCH(C19,'Round 6'!$K$5:$K$64,0))))</f>
        <v/>
      </c>
      <c r="L19" s="469" t="str">
        <f ca="1">IF(C19="","",(INDEX(TIME('Round 7'!$L$5:$L$64,'Round 7'!$M$5:$M$64,),MATCH(C19,'Round 7'!$K$5:$K$64,0))))</f>
        <v/>
      </c>
      <c r="M19" s="469" t="str">
        <f ca="1">IF(C19="","",(INDEX(TIME('Round 8'!$L$5:$L$64,'Round 8'!$M$5:$M$64,),MATCH(C19,'Round 8'!$K$5:$K$64,0))))</f>
        <v/>
      </c>
      <c r="N19" s="469" t="str">
        <f ca="1">IF(C19="","",(INDEX(TIME('Round 9'!$L$5:$L$64,'Round 9'!$M$5:$M$64,),MATCH(C19,'Round 9'!$K$5:$K$64,0))))</f>
        <v/>
      </c>
      <c r="O19" s="469" t="str">
        <f ca="1">IF(C19="","",(INDEX(TIME('Round 10'!$L$5:$L$64,'Round 10'!$M$5:$M$64,),MATCH(C19,'Round 10'!$K$5:$K$64,0))))</f>
        <v/>
      </c>
      <c r="P19" s="469" t="str">
        <f ca="1">IF(C19="","",(INDEX(TIME('Round 11'!$L$5:$L$64,'Round 11'!$M$5:$M$64,),MATCH(C19,'Round 11'!$K$5:$K$64,0))))</f>
        <v/>
      </c>
      <c r="Q19" s="470" t="str">
        <f ca="1">IF(C19="","",(INDEX(TIME('Round 12'!$L$5:$L$64,'Round 12'!$M$5:$M$64,),MATCH(C19,'Round 12'!$K$5:$K$64,0))))</f>
        <v/>
      </c>
      <c r="R19" s="184" t="str">
        <f t="shared" ca="1" si="3"/>
        <v/>
      </c>
      <c r="S19" s="261" t="str">
        <f t="shared" ca="1" si="4"/>
        <v/>
      </c>
      <c r="T19" s="261" t="str">
        <f t="shared" ca="1" si="5"/>
        <v/>
      </c>
      <c r="U19" s="261" t="str">
        <f t="shared" ca="1" si="6"/>
        <v/>
      </c>
      <c r="V19" s="261" t="str">
        <f t="shared" ca="1" si="7"/>
        <v/>
      </c>
      <c r="W19" s="261" t="str">
        <f t="shared" ca="1" si="8"/>
        <v/>
      </c>
      <c r="X19" s="261" t="str">
        <f t="shared" ca="1" si="9"/>
        <v/>
      </c>
      <c r="Y19" s="261" t="str">
        <f t="shared" ca="1" si="10"/>
        <v/>
      </c>
      <c r="Z19" s="261" t="str">
        <f t="shared" ca="1" si="11"/>
        <v/>
      </c>
      <c r="AA19" s="261" t="str">
        <f t="shared" ca="1" si="12"/>
        <v/>
      </c>
      <c r="AB19" s="261" t="str">
        <f t="shared" ca="1" si="13"/>
        <v/>
      </c>
      <c r="AC19" s="261" t="str">
        <f t="shared" ca="1" si="14"/>
        <v/>
      </c>
      <c r="AD19" s="261" t="str">
        <f t="shared" ca="1" si="15"/>
        <v/>
      </c>
      <c r="AF19" s="476" t="str">
        <f t="shared" ca="1" si="16"/>
        <v/>
      </c>
      <c r="AG19" s="476" t="str">
        <f t="shared" ca="1" si="17"/>
        <v/>
      </c>
      <c r="AH19" s="476" t="str">
        <f t="shared" ca="1" si="18"/>
        <v/>
      </c>
      <c r="AI19" s="476" t="str">
        <f t="shared" ca="1" si="19"/>
        <v/>
      </c>
      <c r="AJ19" s="476" t="str">
        <f t="shared" ca="1" si="20"/>
        <v/>
      </c>
      <c r="AK19" s="476" t="str">
        <f t="shared" ca="1" si="21"/>
        <v/>
      </c>
      <c r="AL19" s="476" t="str">
        <f t="shared" ca="1" si="22"/>
        <v/>
      </c>
      <c r="AM19" s="476" t="str">
        <f t="shared" ca="1" si="23"/>
        <v/>
      </c>
      <c r="AN19" s="476" t="str">
        <f t="shared" ca="1" si="24"/>
        <v/>
      </c>
      <c r="AO19" s="476" t="str">
        <f t="shared" ca="1" si="25"/>
        <v/>
      </c>
      <c r="AP19" s="476" t="str">
        <f t="shared" ca="1" si="26"/>
        <v/>
      </c>
      <c r="AQ19" s="476" t="str">
        <f t="shared" ca="1" si="27"/>
        <v/>
      </c>
      <c r="AR19" s="476" t="str">
        <f t="shared" ca="1" si="28"/>
        <v/>
      </c>
    </row>
    <row r="20" spans="2:44" s="447" customFormat="1" ht="14.25">
      <c r="B20" s="448">
        <v>16</v>
      </c>
      <c r="C20" s="449" t="str">
        <f ca="1">'Final Scores'!C21</f>
        <v/>
      </c>
      <c r="D20" s="496" t="str">
        <f t="shared" ca="1" si="1"/>
        <v/>
      </c>
      <c r="E20" s="493" t="str">
        <f t="shared" ca="1" si="2"/>
        <v/>
      </c>
      <c r="F20" s="468" t="str">
        <f ca="1">IF(C20="","",(INDEX(TIME('Round 1'!$L$5:$L$64,'Round 1'!$M$5:$M$64,),MATCH(C20,'Round 1'!$K$5:$K$64,0))))</f>
        <v/>
      </c>
      <c r="G20" s="469" t="str">
        <f ca="1">IF(C20="","",(INDEX(TIME('Round 2'!$L$5:$L$64,'Round 2'!$M$5:$M$64,),MATCH(C20,'Round 2'!$K$5:$K$64,0))))</f>
        <v/>
      </c>
      <c r="H20" s="469" t="str">
        <f ca="1">IF(C20="","",(INDEX(TIME('Round 3'!$L$5:$L$64,'Round 3'!$M$5:$M$64,),MATCH(C20,'Round 3'!$K$5:$K$64,0))))</f>
        <v/>
      </c>
      <c r="I20" s="469" t="str">
        <f ca="1">IF(C20="","",(INDEX(TIME('Round 4'!$L$5:$L$64,'Round 4'!$M$5:$M$64,),MATCH(C20,'Round 4'!$K$5:$K$64,0))))</f>
        <v/>
      </c>
      <c r="J20" s="469" t="str">
        <f ca="1">IF(C20="","",(INDEX(TIME('Round 5'!$L$5:$L$64,'Round 5'!$M$5:$M$64,),MATCH(C20,'Round 5'!$K$5:$K$64,0))))</f>
        <v/>
      </c>
      <c r="K20" s="469" t="str">
        <f ca="1">IF(C20="","",(INDEX(TIME('Round 6'!$L$5:$L$64,'Round 6'!$M$5:$M$64,),MATCH(C20,'Round 6'!$K$5:$K$64,0))))</f>
        <v/>
      </c>
      <c r="L20" s="469" t="str">
        <f ca="1">IF(C20="","",(INDEX(TIME('Round 7'!$L$5:$L$64,'Round 7'!$M$5:$M$64,),MATCH(C20,'Round 7'!$K$5:$K$64,0))))</f>
        <v/>
      </c>
      <c r="M20" s="469" t="str">
        <f ca="1">IF(C20="","",(INDEX(TIME('Round 8'!$L$5:$L$64,'Round 8'!$M$5:$M$64,),MATCH(C20,'Round 8'!$K$5:$K$64,0))))</f>
        <v/>
      </c>
      <c r="N20" s="469" t="str">
        <f ca="1">IF(C20="","",(INDEX(TIME('Round 9'!$L$5:$L$64,'Round 9'!$M$5:$M$64,),MATCH(C20,'Round 9'!$K$5:$K$64,0))))</f>
        <v/>
      </c>
      <c r="O20" s="469" t="str">
        <f ca="1">IF(C20="","",(INDEX(TIME('Round 10'!$L$5:$L$64,'Round 10'!$M$5:$M$64,),MATCH(C20,'Round 10'!$K$5:$K$64,0))))</f>
        <v/>
      </c>
      <c r="P20" s="469" t="str">
        <f ca="1">IF(C20="","",(INDEX(TIME('Round 11'!$L$5:$L$64,'Round 11'!$M$5:$M$64,),MATCH(C20,'Round 11'!$K$5:$K$64,0))))</f>
        <v/>
      </c>
      <c r="Q20" s="470" t="str">
        <f ca="1">IF(C20="","",(INDEX(TIME('Round 12'!$L$5:$L$64,'Round 12'!$M$5:$M$64,),MATCH(C20,'Round 12'!$K$5:$K$64,0))))</f>
        <v/>
      </c>
      <c r="R20" s="184" t="str">
        <f t="shared" ca="1" si="3"/>
        <v/>
      </c>
      <c r="S20" s="261" t="str">
        <f t="shared" ca="1" si="4"/>
        <v/>
      </c>
      <c r="T20" s="261" t="str">
        <f t="shared" ca="1" si="5"/>
        <v/>
      </c>
      <c r="U20" s="261" t="str">
        <f t="shared" ca="1" si="6"/>
        <v/>
      </c>
      <c r="V20" s="261" t="str">
        <f t="shared" ca="1" si="7"/>
        <v/>
      </c>
      <c r="W20" s="261" t="str">
        <f t="shared" ca="1" si="8"/>
        <v/>
      </c>
      <c r="X20" s="261" t="str">
        <f t="shared" ca="1" si="9"/>
        <v/>
      </c>
      <c r="Y20" s="261" t="str">
        <f t="shared" ca="1" si="10"/>
        <v/>
      </c>
      <c r="Z20" s="261" t="str">
        <f t="shared" ca="1" si="11"/>
        <v/>
      </c>
      <c r="AA20" s="261" t="str">
        <f t="shared" ca="1" si="12"/>
        <v/>
      </c>
      <c r="AB20" s="261" t="str">
        <f t="shared" ca="1" si="13"/>
        <v/>
      </c>
      <c r="AC20" s="261" t="str">
        <f t="shared" ca="1" si="14"/>
        <v/>
      </c>
      <c r="AD20" s="261" t="str">
        <f t="shared" ca="1" si="15"/>
        <v/>
      </c>
      <c r="AF20" s="476" t="str">
        <f t="shared" ca="1" si="16"/>
        <v/>
      </c>
      <c r="AG20" s="476" t="str">
        <f t="shared" ca="1" si="17"/>
        <v/>
      </c>
      <c r="AH20" s="476" t="str">
        <f t="shared" ca="1" si="18"/>
        <v/>
      </c>
      <c r="AI20" s="476" t="str">
        <f t="shared" ca="1" si="19"/>
        <v/>
      </c>
      <c r="AJ20" s="476" t="str">
        <f t="shared" ca="1" si="20"/>
        <v/>
      </c>
      <c r="AK20" s="476" t="str">
        <f t="shared" ca="1" si="21"/>
        <v/>
      </c>
      <c r="AL20" s="476" t="str">
        <f t="shared" ca="1" si="22"/>
        <v/>
      </c>
      <c r="AM20" s="476" t="str">
        <f t="shared" ca="1" si="23"/>
        <v/>
      </c>
      <c r="AN20" s="476" t="str">
        <f t="shared" ca="1" si="24"/>
        <v/>
      </c>
      <c r="AO20" s="476" t="str">
        <f t="shared" ca="1" si="25"/>
        <v/>
      </c>
      <c r="AP20" s="476" t="str">
        <f t="shared" ca="1" si="26"/>
        <v/>
      </c>
      <c r="AQ20" s="476" t="str">
        <f t="shared" ca="1" si="27"/>
        <v/>
      </c>
      <c r="AR20" s="476" t="str">
        <f t="shared" ca="1" si="28"/>
        <v/>
      </c>
    </row>
    <row r="21" spans="2:44" s="447" customFormat="1" ht="14.25">
      <c r="B21" s="448">
        <v>17</v>
      </c>
      <c r="C21" s="449" t="str">
        <f ca="1">'Final Scores'!C22</f>
        <v/>
      </c>
      <c r="D21" s="496" t="str">
        <f t="shared" ca="1" si="1"/>
        <v/>
      </c>
      <c r="E21" s="493" t="str">
        <f t="shared" ca="1" si="2"/>
        <v/>
      </c>
      <c r="F21" s="468" t="str">
        <f ca="1">IF(C21="","",(INDEX(TIME('Round 1'!$L$5:$L$64,'Round 1'!$M$5:$M$64,),MATCH(C21,'Round 1'!$K$5:$K$64,0))))</f>
        <v/>
      </c>
      <c r="G21" s="469" t="str">
        <f ca="1">IF(C21="","",(INDEX(TIME('Round 2'!$L$5:$L$64,'Round 2'!$M$5:$M$64,),MATCH(C21,'Round 2'!$K$5:$K$64,0))))</f>
        <v/>
      </c>
      <c r="H21" s="469" t="str">
        <f ca="1">IF(C21="","",(INDEX(TIME('Round 3'!$L$5:$L$64,'Round 3'!$M$5:$M$64,),MATCH(C21,'Round 3'!$K$5:$K$64,0))))</f>
        <v/>
      </c>
      <c r="I21" s="469" t="str">
        <f ca="1">IF(C21="","",(INDEX(TIME('Round 4'!$L$5:$L$64,'Round 4'!$M$5:$M$64,),MATCH(C21,'Round 4'!$K$5:$K$64,0))))</f>
        <v/>
      </c>
      <c r="J21" s="469" t="str">
        <f ca="1">IF(C21="","",(INDEX(TIME('Round 5'!$L$5:$L$64,'Round 5'!$M$5:$M$64,),MATCH(C21,'Round 5'!$K$5:$K$64,0))))</f>
        <v/>
      </c>
      <c r="K21" s="469" t="str">
        <f ca="1">IF(C21="","",(INDEX(TIME('Round 6'!$L$5:$L$64,'Round 6'!$M$5:$M$64,),MATCH(C21,'Round 6'!$K$5:$K$64,0))))</f>
        <v/>
      </c>
      <c r="L21" s="469" t="str">
        <f ca="1">IF(C21="","",(INDEX(TIME('Round 7'!$L$5:$L$64,'Round 7'!$M$5:$M$64,),MATCH(C21,'Round 7'!$K$5:$K$64,0))))</f>
        <v/>
      </c>
      <c r="M21" s="469" t="str">
        <f ca="1">IF(C21="","",(INDEX(TIME('Round 8'!$L$5:$L$64,'Round 8'!$M$5:$M$64,),MATCH(C21,'Round 8'!$K$5:$K$64,0))))</f>
        <v/>
      </c>
      <c r="N21" s="469" t="str">
        <f ca="1">IF(C21="","",(INDEX(TIME('Round 9'!$L$5:$L$64,'Round 9'!$M$5:$M$64,),MATCH(C21,'Round 9'!$K$5:$K$64,0))))</f>
        <v/>
      </c>
      <c r="O21" s="469" t="str">
        <f ca="1">IF(C21="","",(INDEX(TIME('Round 10'!$L$5:$L$64,'Round 10'!$M$5:$M$64,),MATCH(C21,'Round 10'!$K$5:$K$64,0))))</f>
        <v/>
      </c>
      <c r="P21" s="469" t="str">
        <f ca="1">IF(C21="","",(INDEX(TIME('Round 11'!$L$5:$L$64,'Round 11'!$M$5:$M$64,),MATCH(C21,'Round 11'!$K$5:$K$64,0))))</f>
        <v/>
      </c>
      <c r="Q21" s="470" t="str">
        <f ca="1">IF(C21="","",(INDEX(TIME('Round 12'!$L$5:$L$64,'Round 12'!$M$5:$M$64,),MATCH(C21,'Round 12'!$K$5:$K$64,0))))</f>
        <v/>
      </c>
      <c r="R21" s="184" t="str">
        <f t="shared" ca="1" si="3"/>
        <v/>
      </c>
      <c r="S21" s="261" t="str">
        <f t="shared" ca="1" si="4"/>
        <v/>
      </c>
      <c r="T21" s="261" t="str">
        <f t="shared" ca="1" si="5"/>
        <v/>
      </c>
      <c r="U21" s="261" t="str">
        <f t="shared" ca="1" si="6"/>
        <v/>
      </c>
      <c r="V21" s="261" t="str">
        <f t="shared" ca="1" si="7"/>
        <v/>
      </c>
      <c r="W21" s="261" t="str">
        <f t="shared" ca="1" si="8"/>
        <v/>
      </c>
      <c r="X21" s="261" t="str">
        <f t="shared" ca="1" si="9"/>
        <v/>
      </c>
      <c r="Y21" s="261" t="str">
        <f t="shared" ca="1" si="10"/>
        <v/>
      </c>
      <c r="Z21" s="261" t="str">
        <f t="shared" ca="1" si="11"/>
        <v/>
      </c>
      <c r="AA21" s="261" t="str">
        <f t="shared" ca="1" si="12"/>
        <v/>
      </c>
      <c r="AB21" s="261" t="str">
        <f t="shared" ca="1" si="13"/>
        <v/>
      </c>
      <c r="AC21" s="261" t="str">
        <f t="shared" ca="1" si="14"/>
        <v/>
      </c>
      <c r="AD21" s="261" t="str">
        <f t="shared" ca="1" si="15"/>
        <v/>
      </c>
      <c r="AF21" s="476" t="str">
        <f t="shared" ca="1" si="16"/>
        <v/>
      </c>
      <c r="AG21" s="476" t="str">
        <f t="shared" ca="1" si="17"/>
        <v/>
      </c>
      <c r="AH21" s="476" t="str">
        <f t="shared" ca="1" si="18"/>
        <v/>
      </c>
      <c r="AI21" s="476" t="str">
        <f t="shared" ca="1" si="19"/>
        <v/>
      </c>
      <c r="AJ21" s="476" t="str">
        <f t="shared" ca="1" si="20"/>
        <v/>
      </c>
      <c r="AK21" s="476" t="str">
        <f t="shared" ca="1" si="21"/>
        <v/>
      </c>
      <c r="AL21" s="476" t="str">
        <f t="shared" ca="1" si="22"/>
        <v/>
      </c>
      <c r="AM21" s="476" t="str">
        <f t="shared" ca="1" si="23"/>
        <v/>
      </c>
      <c r="AN21" s="476" t="str">
        <f t="shared" ca="1" si="24"/>
        <v/>
      </c>
      <c r="AO21" s="476" t="str">
        <f t="shared" ca="1" si="25"/>
        <v/>
      </c>
      <c r="AP21" s="476" t="str">
        <f t="shared" ca="1" si="26"/>
        <v/>
      </c>
      <c r="AQ21" s="476" t="str">
        <f t="shared" ca="1" si="27"/>
        <v/>
      </c>
      <c r="AR21" s="476" t="str">
        <f t="shared" ca="1" si="28"/>
        <v/>
      </c>
    </row>
    <row r="22" spans="2:44" s="447" customFormat="1" ht="14.25">
      <c r="B22" s="46">
        <v>18</v>
      </c>
      <c r="C22" s="449" t="str">
        <f ca="1">'Final Scores'!C23</f>
        <v/>
      </c>
      <c r="D22" s="496" t="str">
        <f t="shared" ca="1" si="1"/>
        <v/>
      </c>
      <c r="E22" s="493" t="str">
        <f t="shared" ca="1" si="2"/>
        <v/>
      </c>
      <c r="F22" s="468" t="str">
        <f ca="1">IF(C22="","",(INDEX(TIME('Round 1'!$L$5:$L$64,'Round 1'!$M$5:$M$64,),MATCH(C22,'Round 1'!$K$5:$K$64,0))))</f>
        <v/>
      </c>
      <c r="G22" s="469" t="str">
        <f ca="1">IF(C22="","",(INDEX(TIME('Round 2'!$L$5:$L$64,'Round 2'!$M$5:$M$64,),MATCH(C22,'Round 2'!$K$5:$K$64,0))))</f>
        <v/>
      </c>
      <c r="H22" s="469" t="str">
        <f ca="1">IF(C22="","",(INDEX(TIME('Round 3'!$L$5:$L$64,'Round 3'!$M$5:$M$64,),MATCH(C22,'Round 3'!$K$5:$K$64,0))))</f>
        <v/>
      </c>
      <c r="I22" s="469" t="str">
        <f ca="1">IF(C22="","",(INDEX(TIME('Round 4'!$L$5:$L$64,'Round 4'!$M$5:$M$64,),MATCH(C22,'Round 4'!$K$5:$K$64,0))))</f>
        <v/>
      </c>
      <c r="J22" s="469" t="str">
        <f ca="1">IF(C22="","",(INDEX(TIME('Round 5'!$L$5:$L$64,'Round 5'!$M$5:$M$64,),MATCH(C22,'Round 5'!$K$5:$K$64,0))))</f>
        <v/>
      </c>
      <c r="K22" s="469" t="str">
        <f ca="1">IF(C22="","",(INDEX(TIME('Round 6'!$L$5:$L$64,'Round 6'!$M$5:$M$64,),MATCH(C22,'Round 6'!$K$5:$K$64,0))))</f>
        <v/>
      </c>
      <c r="L22" s="469" t="str">
        <f ca="1">IF(C22="","",(INDEX(TIME('Round 7'!$L$5:$L$64,'Round 7'!$M$5:$M$64,),MATCH(C22,'Round 7'!$K$5:$K$64,0))))</f>
        <v/>
      </c>
      <c r="M22" s="469" t="str">
        <f ca="1">IF(C22="","",(INDEX(TIME('Round 8'!$L$5:$L$64,'Round 8'!$M$5:$M$64,),MATCH(C22,'Round 8'!$K$5:$K$64,0))))</f>
        <v/>
      </c>
      <c r="N22" s="469" t="str">
        <f ca="1">IF(C22="","",(INDEX(TIME('Round 9'!$L$5:$L$64,'Round 9'!$M$5:$M$64,),MATCH(C22,'Round 9'!$K$5:$K$64,0))))</f>
        <v/>
      </c>
      <c r="O22" s="469" t="str">
        <f ca="1">IF(C22="","",(INDEX(TIME('Round 10'!$L$5:$L$64,'Round 10'!$M$5:$M$64,),MATCH(C22,'Round 10'!$K$5:$K$64,0))))</f>
        <v/>
      </c>
      <c r="P22" s="469" t="str">
        <f ca="1">IF(C22="","",(INDEX(TIME('Round 11'!$L$5:$L$64,'Round 11'!$M$5:$M$64,),MATCH(C22,'Round 11'!$K$5:$K$64,0))))</f>
        <v/>
      </c>
      <c r="Q22" s="470" t="str">
        <f ca="1">IF(C22="","",(INDEX(TIME('Round 12'!$L$5:$L$64,'Round 12'!$M$5:$M$64,),MATCH(C22,'Round 12'!$K$5:$K$64,0))))</f>
        <v/>
      </c>
      <c r="R22" s="184" t="str">
        <f t="shared" ca="1" si="3"/>
        <v/>
      </c>
      <c r="S22" s="261" t="str">
        <f t="shared" ca="1" si="4"/>
        <v/>
      </c>
      <c r="T22" s="261" t="str">
        <f t="shared" ca="1" si="5"/>
        <v/>
      </c>
      <c r="U22" s="261" t="str">
        <f t="shared" ca="1" si="6"/>
        <v/>
      </c>
      <c r="V22" s="261" t="str">
        <f t="shared" ca="1" si="7"/>
        <v/>
      </c>
      <c r="W22" s="261" t="str">
        <f t="shared" ca="1" si="8"/>
        <v/>
      </c>
      <c r="X22" s="261" t="str">
        <f t="shared" ca="1" si="9"/>
        <v/>
      </c>
      <c r="Y22" s="261" t="str">
        <f t="shared" ca="1" si="10"/>
        <v/>
      </c>
      <c r="Z22" s="261" t="str">
        <f t="shared" ca="1" si="11"/>
        <v/>
      </c>
      <c r="AA22" s="261" t="str">
        <f t="shared" ca="1" si="12"/>
        <v/>
      </c>
      <c r="AB22" s="261" t="str">
        <f t="shared" ca="1" si="13"/>
        <v/>
      </c>
      <c r="AC22" s="261" t="str">
        <f t="shared" ca="1" si="14"/>
        <v/>
      </c>
      <c r="AD22" s="261" t="str">
        <f t="shared" ca="1" si="15"/>
        <v/>
      </c>
      <c r="AF22" s="476" t="str">
        <f t="shared" ca="1" si="16"/>
        <v/>
      </c>
      <c r="AG22" s="476" t="str">
        <f t="shared" ca="1" si="17"/>
        <v/>
      </c>
      <c r="AH22" s="476" t="str">
        <f t="shared" ca="1" si="18"/>
        <v/>
      </c>
      <c r="AI22" s="476" t="str">
        <f t="shared" ca="1" si="19"/>
        <v/>
      </c>
      <c r="AJ22" s="476" t="str">
        <f t="shared" ca="1" si="20"/>
        <v/>
      </c>
      <c r="AK22" s="476" t="str">
        <f t="shared" ca="1" si="21"/>
        <v/>
      </c>
      <c r="AL22" s="476" t="str">
        <f t="shared" ca="1" si="22"/>
        <v/>
      </c>
      <c r="AM22" s="476" t="str">
        <f t="shared" ca="1" si="23"/>
        <v/>
      </c>
      <c r="AN22" s="476" t="str">
        <f t="shared" ca="1" si="24"/>
        <v/>
      </c>
      <c r="AO22" s="476" t="str">
        <f t="shared" ca="1" si="25"/>
        <v/>
      </c>
      <c r="AP22" s="476" t="str">
        <f t="shared" ca="1" si="26"/>
        <v/>
      </c>
      <c r="AQ22" s="476" t="str">
        <f t="shared" ca="1" si="27"/>
        <v/>
      </c>
      <c r="AR22" s="476" t="str">
        <f t="shared" ca="1" si="28"/>
        <v/>
      </c>
    </row>
    <row r="23" spans="2:44" s="447" customFormat="1" ht="14.25">
      <c r="B23" s="46">
        <v>19</v>
      </c>
      <c r="C23" s="449" t="str">
        <f ca="1">'Final Scores'!C24</f>
        <v/>
      </c>
      <c r="D23" s="496" t="str">
        <f t="shared" ca="1" si="1"/>
        <v/>
      </c>
      <c r="E23" s="493" t="str">
        <f t="shared" ca="1" si="2"/>
        <v/>
      </c>
      <c r="F23" s="468" t="str">
        <f ca="1">IF(C23="","",(INDEX(TIME('Round 1'!$L$5:$L$64,'Round 1'!$M$5:$M$64,),MATCH(C23,'Round 1'!$K$5:$K$64,0))))</f>
        <v/>
      </c>
      <c r="G23" s="469" t="str">
        <f ca="1">IF(C23="","",(INDEX(TIME('Round 2'!$L$5:$L$64,'Round 2'!$M$5:$M$64,),MATCH(C23,'Round 2'!$K$5:$K$64,0))))</f>
        <v/>
      </c>
      <c r="H23" s="469" t="str">
        <f ca="1">IF(C23="","",(INDEX(TIME('Round 3'!$L$5:$L$64,'Round 3'!$M$5:$M$64,),MATCH(C23,'Round 3'!$K$5:$K$64,0))))</f>
        <v/>
      </c>
      <c r="I23" s="469" t="str">
        <f ca="1">IF(C23="","",(INDEX(TIME('Round 4'!$L$5:$L$64,'Round 4'!$M$5:$M$64,),MATCH(C23,'Round 4'!$K$5:$K$64,0))))</f>
        <v/>
      </c>
      <c r="J23" s="469" t="str">
        <f ca="1">IF(C23="","",(INDEX(TIME('Round 5'!$L$5:$L$64,'Round 5'!$M$5:$M$64,),MATCH(C23,'Round 5'!$K$5:$K$64,0))))</f>
        <v/>
      </c>
      <c r="K23" s="469" t="str">
        <f ca="1">IF(C23="","",(INDEX(TIME('Round 6'!$L$5:$L$64,'Round 6'!$M$5:$M$64,),MATCH(C23,'Round 6'!$K$5:$K$64,0))))</f>
        <v/>
      </c>
      <c r="L23" s="469" t="str">
        <f ca="1">IF(C23="","",(INDEX(TIME('Round 7'!$L$5:$L$64,'Round 7'!$M$5:$M$64,),MATCH(C23,'Round 7'!$K$5:$K$64,0))))</f>
        <v/>
      </c>
      <c r="M23" s="469" t="str">
        <f ca="1">IF(C23="","",(INDEX(TIME('Round 8'!$L$5:$L$64,'Round 8'!$M$5:$M$64,),MATCH(C23,'Round 8'!$K$5:$K$64,0))))</f>
        <v/>
      </c>
      <c r="N23" s="469" t="str">
        <f ca="1">IF(C23="","",(INDEX(TIME('Round 9'!$L$5:$L$64,'Round 9'!$M$5:$M$64,),MATCH(C23,'Round 9'!$K$5:$K$64,0))))</f>
        <v/>
      </c>
      <c r="O23" s="469" t="str">
        <f ca="1">IF(C23="","",(INDEX(TIME('Round 10'!$L$5:$L$64,'Round 10'!$M$5:$M$64,),MATCH(C23,'Round 10'!$K$5:$K$64,0))))</f>
        <v/>
      </c>
      <c r="P23" s="469" t="str">
        <f ca="1">IF(C23="","",(INDEX(TIME('Round 11'!$L$5:$L$64,'Round 11'!$M$5:$M$64,),MATCH(C23,'Round 11'!$K$5:$K$64,0))))</f>
        <v/>
      </c>
      <c r="Q23" s="470" t="str">
        <f ca="1">IF(C23="","",(INDEX(TIME('Round 12'!$L$5:$L$64,'Round 12'!$M$5:$M$64,),MATCH(C23,'Round 12'!$K$5:$K$64,0))))</f>
        <v/>
      </c>
      <c r="R23" s="184" t="str">
        <f t="shared" ca="1" si="3"/>
        <v/>
      </c>
      <c r="S23" s="261" t="str">
        <f t="shared" ca="1" si="4"/>
        <v/>
      </c>
      <c r="T23" s="261" t="str">
        <f t="shared" ca="1" si="5"/>
        <v/>
      </c>
      <c r="U23" s="261" t="str">
        <f t="shared" ca="1" si="6"/>
        <v/>
      </c>
      <c r="V23" s="261" t="str">
        <f t="shared" ca="1" si="7"/>
        <v/>
      </c>
      <c r="W23" s="261" t="str">
        <f t="shared" ca="1" si="8"/>
        <v/>
      </c>
      <c r="X23" s="261" t="str">
        <f t="shared" ca="1" si="9"/>
        <v/>
      </c>
      <c r="Y23" s="261" t="str">
        <f t="shared" ca="1" si="10"/>
        <v/>
      </c>
      <c r="Z23" s="261" t="str">
        <f t="shared" ca="1" si="11"/>
        <v/>
      </c>
      <c r="AA23" s="261" t="str">
        <f t="shared" ca="1" si="12"/>
        <v/>
      </c>
      <c r="AB23" s="261" t="str">
        <f t="shared" ca="1" si="13"/>
        <v/>
      </c>
      <c r="AC23" s="261" t="str">
        <f t="shared" ca="1" si="14"/>
        <v/>
      </c>
      <c r="AD23" s="261" t="str">
        <f t="shared" ca="1" si="15"/>
        <v/>
      </c>
      <c r="AF23" s="476" t="str">
        <f t="shared" ca="1" si="16"/>
        <v/>
      </c>
      <c r="AG23" s="476" t="str">
        <f t="shared" ca="1" si="17"/>
        <v/>
      </c>
      <c r="AH23" s="476" t="str">
        <f t="shared" ca="1" si="18"/>
        <v/>
      </c>
      <c r="AI23" s="476" t="str">
        <f t="shared" ca="1" si="19"/>
        <v/>
      </c>
      <c r="AJ23" s="476" t="str">
        <f t="shared" ca="1" si="20"/>
        <v/>
      </c>
      <c r="AK23" s="476" t="str">
        <f t="shared" ca="1" si="21"/>
        <v/>
      </c>
      <c r="AL23" s="476" t="str">
        <f t="shared" ca="1" si="22"/>
        <v/>
      </c>
      <c r="AM23" s="476" t="str">
        <f t="shared" ca="1" si="23"/>
        <v/>
      </c>
      <c r="AN23" s="476" t="str">
        <f t="shared" ca="1" si="24"/>
        <v/>
      </c>
      <c r="AO23" s="476" t="str">
        <f t="shared" ca="1" si="25"/>
        <v/>
      </c>
      <c r="AP23" s="476" t="str">
        <f t="shared" ca="1" si="26"/>
        <v/>
      </c>
      <c r="AQ23" s="476" t="str">
        <f t="shared" ca="1" si="27"/>
        <v/>
      </c>
      <c r="AR23" s="476" t="str">
        <f t="shared" ca="1" si="28"/>
        <v/>
      </c>
    </row>
    <row r="24" spans="2:44" s="447" customFormat="1" ht="14.25">
      <c r="B24" s="46">
        <v>20</v>
      </c>
      <c r="C24" s="449" t="str">
        <f ca="1">'Final Scores'!C25</f>
        <v/>
      </c>
      <c r="D24" s="496" t="str">
        <f t="shared" ca="1" si="1"/>
        <v/>
      </c>
      <c r="E24" s="493" t="str">
        <f t="shared" ca="1" si="2"/>
        <v/>
      </c>
      <c r="F24" s="468" t="str">
        <f ca="1">IF(C24="","",(INDEX(TIME('Round 1'!$L$5:$L$64,'Round 1'!$M$5:$M$64,),MATCH(C24,'Round 1'!$K$5:$K$64,0))))</f>
        <v/>
      </c>
      <c r="G24" s="469" t="str">
        <f ca="1">IF(C24="","",(INDEX(TIME('Round 2'!$L$5:$L$64,'Round 2'!$M$5:$M$64,),MATCH(C24,'Round 2'!$K$5:$K$64,0))))</f>
        <v/>
      </c>
      <c r="H24" s="469" t="str">
        <f ca="1">IF(C24="","",(INDEX(TIME('Round 3'!$L$5:$L$64,'Round 3'!$M$5:$M$64,),MATCH(C24,'Round 3'!$K$5:$K$64,0))))</f>
        <v/>
      </c>
      <c r="I24" s="469" t="str">
        <f ca="1">IF(C24="","",(INDEX(TIME('Round 4'!$L$5:$L$64,'Round 4'!$M$5:$M$64,),MATCH(C24,'Round 4'!$K$5:$K$64,0))))</f>
        <v/>
      </c>
      <c r="J24" s="469" t="str">
        <f ca="1">IF(C24="","",(INDEX(TIME('Round 5'!$L$5:$L$64,'Round 5'!$M$5:$M$64,),MATCH(C24,'Round 5'!$K$5:$K$64,0))))</f>
        <v/>
      </c>
      <c r="K24" s="469" t="str">
        <f ca="1">IF(C24="","",(INDEX(TIME('Round 6'!$L$5:$L$64,'Round 6'!$M$5:$M$64,),MATCH(C24,'Round 6'!$K$5:$K$64,0))))</f>
        <v/>
      </c>
      <c r="L24" s="469" t="str">
        <f ca="1">IF(C24="","",(INDEX(TIME('Round 7'!$L$5:$L$64,'Round 7'!$M$5:$M$64,),MATCH(C24,'Round 7'!$K$5:$K$64,0))))</f>
        <v/>
      </c>
      <c r="M24" s="469" t="str">
        <f ca="1">IF(C24="","",(INDEX(TIME('Round 8'!$L$5:$L$64,'Round 8'!$M$5:$M$64,),MATCH(C24,'Round 8'!$K$5:$K$64,0))))</f>
        <v/>
      </c>
      <c r="N24" s="469" t="str">
        <f ca="1">IF(C24="","",(INDEX(TIME('Round 9'!$L$5:$L$64,'Round 9'!$M$5:$M$64,),MATCH(C24,'Round 9'!$K$5:$K$64,0))))</f>
        <v/>
      </c>
      <c r="O24" s="469" t="str">
        <f ca="1">IF(C24="","",(INDEX(TIME('Round 10'!$L$5:$L$64,'Round 10'!$M$5:$M$64,),MATCH(C24,'Round 10'!$K$5:$K$64,0))))</f>
        <v/>
      </c>
      <c r="P24" s="469" t="str">
        <f ca="1">IF(C24="","",(INDEX(TIME('Round 11'!$L$5:$L$64,'Round 11'!$M$5:$M$64,),MATCH(C24,'Round 11'!$K$5:$K$64,0))))</f>
        <v/>
      </c>
      <c r="Q24" s="470" t="str">
        <f ca="1">IF(C24="","",(INDEX(TIME('Round 12'!$L$5:$L$64,'Round 12'!$M$5:$M$64,),MATCH(C24,'Round 12'!$K$5:$K$64,0))))</f>
        <v/>
      </c>
      <c r="R24" s="184" t="str">
        <f t="shared" ca="1" si="3"/>
        <v/>
      </c>
      <c r="S24" s="261" t="str">
        <f t="shared" ca="1" si="4"/>
        <v/>
      </c>
      <c r="T24" s="261" t="str">
        <f t="shared" ca="1" si="5"/>
        <v/>
      </c>
      <c r="U24" s="261" t="str">
        <f t="shared" ca="1" si="6"/>
        <v/>
      </c>
      <c r="V24" s="261" t="str">
        <f t="shared" ca="1" si="7"/>
        <v/>
      </c>
      <c r="W24" s="261" t="str">
        <f t="shared" ca="1" si="8"/>
        <v/>
      </c>
      <c r="X24" s="261" t="str">
        <f t="shared" ca="1" si="9"/>
        <v/>
      </c>
      <c r="Y24" s="261" t="str">
        <f t="shared" ca="1" si="10"/>
        <v/>
      </c>
      <c r="Z24" s="261" t="str">
        <f t="shared" ca="1" si="11"/>
        <v/>
      </c>
      <c r="AA24" s="261" t="str">
        <f t="shared" ca="1" si="12"/>
        <v/>
      </c>
      <c r="AB24" s="261" t="str">
        <f t="shared" ca="1" si="13"/>
        <v/>
      </c>
      <c r="AC24" s="261" t="str">
        <f t="shared" ca="1" si="14"/>
        <v/>
      </c>
      <c r="AD24" s="261" t="str">
        <f t="shared" ca="1" si="15"/>
        <v/>
      </c>
      <c r="AF24" s="476" t="str">
        <f t="shared" ca="1" si="16"/>
        <v/>
      </c>
      <c r="AG24" s="476" t="str">
        <f t="shared" ca="1" si="17"/>
        <v/>
      </c>
      <c r="AH24" s="476" t="str">
        <f t="shared" ca="1" si="18"/>
        <v/>
      </c>
      <c r="AI24" s="476" t="str">
        <f t="shared" ca="1" si="19"/>
        <v/>
      </c>
      <c r="AJ24" s="476" t="str">
        <f t="shared" ca="1" si="20"/>
        <v/>
      </c>
      <c r="AK24" s="476" t="str">
        <f t="shared" ca="1" si="21"/>
        <v/>
      </c>
      <c r="AL24" s="476" t="str">
        <f t="shared" ca="1" si="22"/>
        <v/>
      </c>
      <c r="AM24" s="476" t="str">
        <f t="shared" ca="1" si="23"/>
        <v/>
      </c>
      <c r="AN24" s="476" t="str">
        <f t="shared" ca="1" si="24"/>
        <v/>
      </c>
      <c r="AO24" s="476" t="str">
        <f t="shared" ca="1" si="25"/>
        <v/>
      </c>
      <c r="AP24" s="476" t="str">
        <f t="shared" ca="1" si="26"/>
        <v/>
      </c>
      <c r="AQ24" s="476" t="str">
        <f t="shared" ca="1" si="27"/>
        <v/>
      </c>
      <c r="AR24" s="476" t="str">
        <f t="shared" ca="1" si="28"/>
        <v/>
      </c>
    </row>
    <row r="25" spans="2:44" s="447" customFormat="1" ht="14.25">
      <c r="B25" s="46">
        <v>21</v>
      </c>
      <c r="C25" s="449" t="str">
        <f ca="1">'Final Scores'!C26</f>
        <v/>
      </c>
      <c r="D25" s="496" t="str">
        <f t="shared" ca="1" si="1"/>
        <v/>
      </c>
      <c r="E25" s="493" t="str">
        <f t="shared" ca="1" si="2"/>
        <v/>
      </c>
      <c r="F25" s="468" t="str">
        <f ca="1">IF(C25="","",(INDEX(TIME('Round 1'!$L$5:$L$64,'Round 1'!$M$5:$M$64,),MATCH(C25,'Round 1'!$K$5:$K$64,0))))</f>
        <v/>
      </c>
      <c r="G25" s="469" t="str">
        <f ca="1">IF(C25="","",(INDEX(TIME('Round 2'!$L$5:$L$64,'Round 2'!$M$5:$M$64,),MATCH(C25,'Round 2'!$K$5:$K$64,0))))</f>
        <v/>
      </c>
      <c r="H25" s="469" t="str">
        <f ca="1">IF(C25="","",(INDEX(TIME('Round 3'!$L$5:$L$64,'Round 3'!$M$5:$M$64,),MATCH(C25,'Round 3'!$K$5:$K$64,0))))</f>
        <v/>
      </c>
      <c r="I25" s="469" t="str">
        <f ca="1">IF(C25="","",(INDEX(TIME('Round 4'!$L$5:$L$64,'Round 4'!$M$5:$M$64,),MATCH(C25,'Round 4'!$K$5:$K$64,0))))</f>
        <v/>
      </c>
      <c r="J25" s="469" t="str">
        <f ca="1">IF(C25="","",(INDEX(TIME('Round 5'!$L$5:$L$64,'Round 5'!$M$5:$M$64,),MATCH(C25,'Round 5'!$K$5:$K$64,0))))</f>
        <v/>
      </c>
      <c r="K25" s="469" t="str">
        <f ca="1">IF(C25="","",(INDEX(TIME('Round 6'!$L$5:$L$64,'Round 6'!$M$5:$M$64,),MATCH(C25,'Round 6'!$K$5:$K$64,0))))</f>
        <v/>
      </c>
      <c r="L25" s="469" t="str">
        <f ca="1">IF(C25="","",(INDEX(TIME('Round 7'!$L$5:$L$64,'Round 7'!$M$5:$M$64,),MATCH(C25,'Round 7'!$K$5:$K$64,0))))</f>
        <v/>
      </c>
      <c r="M25" s="469" t="str">
        <f ca="1">IF(C25="","",(INDEX(TIME('Round 8'!$L$5:$L$64,'Round 8'!$M$5:$M$64,),MATCH(C25,'Round 8'!$K$5:$K$64,0))))</f>
        <v/>
      </c>
      <c r="N25" s="469" t="str">
        <f ca="1">IF(C25="","",(INDEX(TIME('Round 9'!$L$5:$L$64,'Round 9'!$M$5:$M$64,),MATCH(C25,'Round 9'!$K$5:$K$64,0))))</f>
        <v/>
      </c>
      <c r="O25" s="469" t="str">
        <f ca="1">IF(C25="","",(INDEX(TIME('Round 10'!$L$5:$L$64,'Round 10'!$M$5:$M$64,),MATCH(C25,'Round 10'!$K$5:$K$64,0))))</f>
        <v/>
      </c>
      <c r="P25" s="469" t="str">
        <f ca="1">IF(C25="","",(INDEX(TIME('Round 11'!$L$5:$L$64,'Round 11'!$M$5:$M$64,),MATCH(C25,'Round 11'!$K$5:$K$64,0))))</f>
        <v/>
      </c>
      <c r="Q25" s="470" t="str">
        <f ca="1">IF(C25="","",(INDEX(TIME('Round 12'!$L$5:$L$64,'Round 12'!$M$5:$M$64,),MATCH(C25,'Round 12'!$K$5:$K$64,0))))</f>
        <v/>
      </c>
      <c r="R25" s="184" t="str">
        <f t="shared" ca="1" si="3"/>
        <v/>
      </c>
      <c r="S25" s="261" t="str">
        <f t="shared" ca="1" si="4"/>
        <v/>
      </c>
      <c r="T25" s="261" t="str">
        <f t="shared" ca="1" si="5"/>
        <v/>
      </c>
      <c r="U25" s="261" t="str">
        <f t="shared" ca="1" si="6"/>
        <v/>
      </c>
      <c r="V25" s="261" t="str">
        <f t="shared" ca="1" si="7"/>
        <v/>
      </c>
      <c r="W25" s="261" t="str">
        <f t="shared" ca="1" si="8"/>
        <v/>
      </c>
      <c r="X25" s="261" t="str">
        <f t="shared" ca="1" si="9"/>
        <v/>
      </c>
      <c r="Y25" s="261" t="str">
        <f t="shared" ca="1" si="10"/>
        <v/>
      </c>
      <c r="Z25" s="261" t="str">
        <f t="shared" ca="1" si="11"/>
        <v/>
      </c>
      <c r="AA25" s="261" t="str">
        <f t="shared" ca="1" si="12"/>
        <v/>
      </c>
      <c r="AB25" s="261" t="str">
        <f t="shared" ca="1" si="13"/>
        <v/>
      </c>
      <c r="AC25" s="261" t="str">
        <f t="shared" ca="1" si="14"/>
        <v/>
      </c>
      <c r="AD25" s="261" t="str">
        <f t="shared" ca="1" si="15"/>
        <v/>
      </c>
      <c r="AF25" s="476" t="str">
        <f t="shared" ca="1" si="16"/>
        <v/>
      </c>
      <c r="AG25" s="476" t="str">
        <f t="shared" ca="1" si="17"/>
        <v/>
      </c>
      <c r="AH25" s="476" t="str">
        <f t="shared" ca="1" si="18"/>
        <v/>
      </c>
      <c r="AI25" s="476" t="str">
        <f t="shared" ca="1" si="19"/>
        <v/>
      </c>
      <c r="AJ25" s="476" t="str">
        <f t="shared" ca="1" si="20"/>
        <v/>
      </c>
      <c r="AK25" s="476" t="str">
        <f t="shared" ca="1" si="21"/>
        <v/>
      </c>
      <c r="AL25" s="476" t="str">
        <f t="shared" ca="1" si="22"/>
        <v/>
      </c>
      <c r="AM25" s="476" t="str">
        <f t="shared" ca="1" si="23"/>
        <v/>
      </c>
      <c r="AN25" s="476" t="str">
        <f t="shared" ca="1" si="24"/>
        <v/>
      </c>
      <c r="AO25" s="476" t="str">
        <f t="shared" ca="1" si="25"/>
        <v/>
      </c>
      <c r="AP25" s="476" t="str">
        <f t="shared" ca="1" si="26"/>
        <v/>
      </c>
      <c r="AQ25" s="476" t="str">
        <f t="shared" ca="1" si="27"/>
        <v/>
      </c>
      <c r="AR25" s="476" t="str">
        <f t="shared" ca="1" si="28"/>
        <v/>
      </c>
    </row>
    <row r="26" spans="2:44" s="447" customFormat="1" ht="14.25">
      <c r="B26" s="46">
        <v>22</v>
      </c>
      <c r="C26" s="449" t="str">
        <f ca="1">'Final Scores'!C27</f>
        <v/>
      </c>
      <c r="D26" s="496" t="str">
        <f t="shared" ca="1" si="1"/>
        <v/>
      </c>
      <c r="E26" s="493" t="str">
        <f t="shared" ca="1" si="2"/>
        <v/>
      </c>
      <c r="F26" s="468" t="str">
        <f ca="1">IF(C26="","",(INDEX(TIME('Round 1'!$L$5:$L$64,'Round 1'!$M$5:$M$64,),MATCH(C26,'Round 1'!$K$5:$K$64,0))))</f>
        <v/>
      </c>
      <c r="G26" s="469" t="str">
        <f ca="1">IF(C26="","",(INDEX(TIME('Round 2'!$L$5:$L$64,'Round 2'!$M$5:$M$64,),MATCH(C26,'Round 2'!$K$5:$K$64,0))))</f>
        <v/>
      </c>
      <c r="H26" s="469" t="str">
        <f ca="1">IF(C26="","",(INDEX(TIME('Round 3'!$L$5:$L$64,'Round 3'!$M$5:$M$64,),MATCH(C26,'Round 3'!$K$5:$K$64,0))))</f>
        <v/>
      </c>
      <c r="I26" s="469" t="str">
        <f ca="1">IF(C26="","",(INDEX(TIME('Round 4'!$L$5:$L$64,'Round 4'!$M$5:$M$64,),MATCH(C26,'Round 4'!$K$5:$K$64,0))))</f>
        <v/>
      </c>
      <c r="J26" s="469" t="str">
        <f ca="1">IF(C26="","",(INDEX(TIME('Round 5'!$L$5:$L$64,'Round 5'!$M$5:$M$64,),MATCH(C26,'Round 5'!$K$5:$K$64,0))))</f>
        <v/>
      </c>
      <c r="K26" s="469" t="str">
        <f ca="1">IF(C26="","",(INDEX(TIME('Round 6'!$L$5:$L$64,'Round 6'!$M$5:$M$64,),MATCH(C26,'Round 6'!$K$5:$K$64,0))))</f>
        <v/>
      </c>
      <c r="L26" s="469" t="str">
        <f ca="1">IF(C26="","",(INDEX(TIME('Round 7'!$L$5:$L$64,'Round 7'!$M$5:$M$64,),MATCH(C26,'Round 7'!$K$5:$K$64,0))))</f>
        <v/>
      </c>
      <c r="M26" s="469" t="str">
        <f ca="1">IF(C26="","",(INDEX(TIME('Round 8'!$L$5:$L$64,'Round 8'!$M$5:$M$64,),MATCH(C26,'Round 8'!$K$5:$K$64,0))))</f>
        <v/>
      </c>
      <c r="N26" s="469" t="str">
        <f ca="1">IF(C26="","",(INDEX(TIME('Round 9'!$L$5:$L$64,'Round 9'!$M$5:$M$64,),MATCH(C26,'Round 9'!$K$5:$K$64,0))))</f>
        <v/>
      </c>
      <c r="O26" s="469" t="str">
        <f ca="1">IF(C26="","",(INDEX(TIME('Round 10'!$L$5:$L$64,'Round 10'!$M$5:$M$64,),MATCH(C26,'Round 10'!$K$5:$K$64,0))))</f>
        <v/>
      </c>
      <c r="P26" s="469" t="str">
        <f ca="1">IF(C26="","",(INDEX(TIME('Round 11'!$L$5:$L$64,'Round 11'!$M$5:$M$64,),MATCH(C26,'Round 11'!$K$5:$K$64,0))))</f>
        <v/>
      </c>
      <c r="Q26" s="470" t="str">
        <f ca="1">IF(C26="","",(INDEX(TIME('Round 12'!$L$5:$L$64,'Round 12'!$M$5:$M$64,),MATCH(C26,'Round 12'!$K$5:$K$64,0))))</f>
        <v/>
      </c>
      <c r="R26" s="184" t="str">
        <f t="shared" ca="1" si="3"/>
        <v/>
      </c>
      <c r="S26" s="261" t="str">
        <f t="shared" ca="1" si="4"/>
        <v/>
      </c>
      <c r="T26" s="261" t="str">
        <f t="shared" ca="1" si="5"/>
        <v/>
      </c>
      <c r="U26" s="261" t="str">
        <f t="shared" ca="1" si="6"/>
        <v/>
      </c>
      <c r="V26" s="261" t="str">
        <f t="shared" ca="1" si="7"/>
        <v/>
      </c>
      <c r="W26" s="261" t="str">
        <f t="shared" ca="1" si="8"/>
        <v/>
      </c>
      <c r="X26" s="261" t="str">
        <f t="shared" ca="1" si="9"/>
        <v/>
      </c>
      <c r="Y26" s="261" t="str">
        <f t="shared" ca="1" si="10"/>
        <v/>
      </c>
      <c r="Z26" s="261" t="str">
        <f t="shared" ca="1" si="11"/>
        <v/>
      </c>
      <c r="AA26" s="261" t="str">
        <f t="shared" ca="1" si="12"/>
        <v/>
      </c>
      <c r="AB26" s="261" t="str">
        <f t="shared" ca="1" si="13"/>
        <v/>
      </c>
      <c r="AC26" s="261" t="str">
        <f t="shared" ca="1" si="14"/>
        <v/>
      </c>
      <c r="AD26" s="261" t="str">
        <f t="shared" ca="1" si="15"/>
        <v/>
      </c>
      <c r="AF26" s="476" t="str">
        <f t="shared" ca="1" si="16"/>
        <v/>
      </c>
      <c r="AG26" s="476" t="str">
        <f t="shared" ca="1" si="17"/>
        <v/>
      </c>
      <c r="AH26" s="476" t="str">
        <f t="shared" ca="1" si="18"/>
        <v/>
      </c>
      <c r="AI26" s="476" t="str">
        <f t="shared" ca="1" si="19"/>
        <v/>
      </c>
      <c r="AJ26" s="476" t="str">
        <f t="shared" ca="1" si="20"/>
        <v/>
      </c>
      <c r="AK26" s="476" t="str">
        <f t="shared" ca="1" si="21"/>
        <v/>
      </c>
      <c r="AL26" s="476" t="str">
        <f t="shared" ca="1" si="22"/>
        <v/>
      </c>
      <c r="AM26" s="476" t="str">
        <f t="shared" ca="1" si="23"/>
        <v/>
      </c>
      <c r="AN26" s="476" t="str">
        <f t="shared" ca="1" si="24"/>
        <v/>
      </c>
      <c r="AO26" s="476" t="str">
        <f t="shared" ca="1" si="25"/>
        <v/>
      </c>
      <c r="AP26" s="476" t="str">
        <f t="shared" ca="1" si="26"/>
        <v/>
      </c>
      <c r="AQ26" s="476" t="str">
        <f t="shared" ca="1" si="27"/>
        <v/>
      </c>
      <c r="AR26" s="476" t="str">
        <f t="shared" ca="1" si="28"/>
        <v/>
      </c>
    </row>
    <row r="27" spans="2:44" s="447" customFormat="1" ht="14.25">
      <c r="B27" s="46">
        <v>23</v>
      </c>
      <c r="C27" s="449" t="str">
        <f ca="1">'Final Scores'!C28</f>
        <v/>
      </c>
      <c r="D27" s="496" t="str">
        <f t="shared" ca="1" si="1"/>
        <v/>
      </c>
      <c r="E27" s="493" t="str">
        <f t="shared" ca="1" si="2"/>
        <v/>
      </c>
      <c r="F27" s="468" t="str">
        <f ca="1">IF(C27="","",(INDEX(TIME('Round 1'!$L$5:$L$64,'Round 1'!$M$5:$M$64,),MATCH(C27,'Round 1'!$K$5:$K$64,0))))</f>
        <v/>
      </c>
      <c r="G27" s="469" t="str">
        <f ca="1">IF(C27="","",(INDEX(TIME('Round 2'!$L$5:$L$64,'Round 2'!$M$5:$M$64,),MATCH(C27,'Round 2'!$K$5:$K$64,0))))</f>
        <v/>
      </c>
      <c r="H27" s="469" t="str">
        <f ca="1">IF(C27="","",(INDEX(TIME('Round 3'!$L$5:$L$64,'Round 3'!$M$5:$M$64,),MATCH(C27,'Round 3'!$K$5:$K$64,0))))</f>
        <v/>
      </c>
      <c r="I27" s="469" t="str">
        <f ca="1">IF(C27="","",(INDEX(TIME('Round 4'!$L$5:$L$64,'Round 4'!$M$5:$M$64,),MATCH(C27,'Round 4'!$K$5:$K$64,0))))</f>
        <v/>
      </c>
      <c r="J27" s="469" t="str">
        <f ca="1">IF(C27="","",(INDEX(TIME('Round 5'!$L$5:$L$64,'Round 5'!$M$5:$M$64,),MATCH(C27,'Round 5'!$K$5:$K$64,0))))</f>
        <v/>
      </c>
      <c r="K27" s="469" t="str">
        <f ca="1">IF(C27="","",(INDEX(TIME('Round 6'!$L$5:$L$64,'Round 6'!$M$5:$M$64,),MATCH(C27,'Round 6'!$K$5:$K$64,0))))</f>
        <v/>
      </c>
      <c r="L27" s="469" t="str">
        <f ca="1">IF(C27="","",(INDEX(TIME('Round 7'!$L$5:$L$64,'Round 7'!$M$5:$M$64,),MATCH(C27,'Round 7'!$K$5:$K$64,0))))</f>
        <v/>
      </c>
      <c r="M27" s="469" t="str">
        <f ca="1">IF(C27="","",(INDEX(TIME('Round 8'!$L$5:$L$64,'Round 8'!$M$5:$M$64,),MATCH(C27,'Round 8'!$K$5:$K$64,0))))</f>
        <v/>
      </c>
      <c r="N27" s="469" t="str">
        <f ca="1">IF(C27="","",(INDEX(TIME('Round 9'!$L$5:$L$64,'Round 9'!$M$5:$M$64,),MATCH(C27,'Round 9'!$K$5:$K$64,0))))</f>
        <v/>
      </c>
      <c r="O27" s="469" t="str">
        <f ca="1">IF(C27="","",(INDEX(TIME('Round 10'!$L$5:$L$64,'Round 10'!$M$5:$M$64,),MATCH(C27,'Round 10'!$K$5:$K$64,0))))</f>
        <v/>
      </c>
      <c r="P27" s="469" t="str">
        <f ca="1">IF(C27="","",(INDEX(TIME('Round 11'!$L$5:$L$64,'Round 11'!$M$5:$M$64,),MATCH(C27,'Round 11'!$K$5:$K$64,0))))</f>
        <v/>
      </c>
      <c r="Q27" s="470" t="str">
        <f ca="1">IF(C27="","",(INDEX(TIME('Round 12'!$L$5:$L$64,'Round 12'!$M$5:$M$64,),MATCH(C27,'Round 12'!$K$5:$K$64,0))))</f>
        <v/>
      </c>
      <c r="R27" s="184" t="str">
        <f t="shared" ca="1" si="3"/>
        <v/>
      </c>
      <c r="S27" s="261" t="str">
        <f t="shared" ca="1" si="4"/>
        <v/>
      </c>
      <c r="T27" s="261" t="str">
        <f t="shared" ca="1" si="5"/>
        <v/>
      </c>
      <c r="U27" s="261" t="str">
        <f t="shared" ca="1" si="6"/>
        <v/>
      </c>
      <c r="V27" s="261" t="str">
        <f t="shared" ca="1" si="7"/>
        <v/>
      </c>
      <c r="W27" s="261" t="str">
        <f t="shared" ca="1" si="8"/>
        <v/>
      </c>
      <c r="X27" s="261" t="str">
        <f t="shared" ca="1" si="9"/>
        <v/>
      </c>
      <c r="Y27" s="261" t="str">
        <f t="shared" ca="1" si="10"/>
        <v/>
      </c>
      <c r="Z27" s="261" t="str">
        <f t="shared" ca="1" si="11"/>
        <v/>
      </c>
      <c r="AA27" s="261" t="str">
        <f t="shared" ca="1" si="12"/>
        <v/>
      </c>
      <c r="AB27" s="261" t="str">
        <f t="shared" ca="1" si="13"/>
        <v/>
      </c>
      <c r="AC27" s="261" t="str">
        <f t="shared" ca="1" si="14"/>
        <v/>
      </c>
      <c r="AD27" s="261" t="str">
        <f t="shared" ca="1" si="15"/>
        <v/>
      </c>
      <c r="AF27" s="476" t="str">
        <f t="shared" ca="1" si="16"/>
        <v/>
      </c>
      <c r="AG27" s="476" t="str">
        <f t="shared" ca="1" si="17"/>
        <v/>
      </c>
      <c r="AH27" s="476" t="str">
        <f t="shared" ca="1" si="18"/>
        <v/>
      </c>
      <c r="AI27" s="476" t="str">
        <f t="shared" ca="1" si="19"/>
        <v/>
      </c>
      <c r="AJ27" s="476" t="str">
        <f t="shared" ca="1" si="20"/>
        <v/>
      </c>
      <c r="AK27" s="476" t="str">
        <f t="shared" ca="1" si="21"/>
        <v/>
      </c>
      <c r="AL27" s="476" t="str">
        <f t="shared" ca="1" si="22"/>
        <v/>
      </c>
      <c r="AM27" s="476" t="str">
        <f t="shared" ca="1" si="23"/>
        <v/>
      </c>
      <c r="AN27" s="476" t="str">
        <f t="shared" ca="1" si="24"/>
        <v/>
      </c>
      <c r="AO27" s="476" t="str">
        <f t="shared" ca="1" si="25"/>
        <v/>
      </c>
      <c r="AP27" s="476" t="str">
        <f t="shared" ca="1" si="26"/>
        <v/>
      </c>
      <c r="AQ27" s="476" t="str">
        <f t="shared" ca="1" si="27"/>
        <v/>
      </c>
      <c r="AR27" s="476" t="str">
        <f t="shared" ca="1" si="28"/>
        <v/>
      </c>
    </row>
    <row r="28" spans="2:44" s="447" customFormat="1" ht="14.25">
      <c r="B28" s="46">
        <v>24</v>
      </c>
      <c r="C28" s="449" t="str">
        <f ca="1">'Final Scores'!C29</f>
        <v/>
      </c>
      <c r="D28" s="496" t="str">
        <f t="shared" ca="1" si="1"/>
        <v/>
      </c>
      <c r="E28" s="493" t="str">
        <f t="shared" ca="1" si="2"/>
        <v/>
      </c>
      <c r="F28" s="468" t="str">
        <f ca="1">IF(C28="","",(INDEX(TIME('Round 1'!$L$5:$L$64,'Round 1'!$M$5:$M$64,),MATCH(C28,'Round 1'!$K$5:$K$64,0))))</f>
        <v/>
      </c>
      <c r="G28" s="469" t="str">
        <f ca="1">IF(C28="","",(INDEX(TIME('Round 2'!$L$5:$L$64,'Round 2'!$M$5:$M$64,),MATCH(C28,'Round 2'!$K$5:$K$64,0))))</f>
        <v/>
      </c>
      <c r="H28" s="469" t="str">
        <f ca="1">IF(C28="","",(INDEX(TIME('Round 3'!$L$5:$L$64,'Round 3'!$M$5:$M$64,),MATCH(C28,'Round 3'!$K$5:$K$64,0))))</f>
        <v/>
      </c>
      <c r="I28" s="469" t="str">
        <f ca="1">IF(C28="","",(INDEX(TIME('Round 4'!$L$5:$L$64,'Round 4'!$M$5:$M$64,),MATCH(C28,'Round 4'!$K$5:$K$64,0))))</f>
        <v/>
      </c>
      <c r="J28" s="469" t="str">
        <f ca="1">IF(C28="","",(INDEX(TIME('Round 5'!$L$5:$L$64,'Round 5'!$M$5:$M$64,),MATCH(C28,'Round 5'!$K$5:$K$64,0))))</f>
        <v/>
      </c>
      <c r="K28" s="469" t="str">
        <f ca="1">IF(C28="","",(INDEX(TIME('Round 6'!$L$5:$L$64,'Round 6'!$M$5:$M$64,),MATCH(C28,'Round 6'!$K$5:$K$64,0))))</f>
        <v/>
      </c>
      <c r="L28" s="469" t="str">
        <f ca="1">IF(C28="","",(INDEX(TIME('Round 7'!$L$5:$L$64,'Round 7'!$M$5:$M$64,),MATCH(C28,'Round 7'!$K$5:$K$64,0))))</f>
        <v/>
      </c>
      <c r="M28" s="469" t="str">
        <f ca="1">IF(C28="","",(INDEX(TIME('Round 8'!$L$5:$L$64,'Round 8'!$M$5:$M$64,),MATCH(C28,'Round 8'!$K$5:$K$64,0))))</f>
        <v/>
      </c>
      <c r="N28" s="469" t="str">
        <f ca="1">IF(C28="","",(INDEX(TIME('Round 9'!$L$5:$L$64,'Round 9'!$M$5:$M$64,),MATCH(C28,'Round 9'!$K$5:$K$64,0))))</f>
        <v/>
      </c>
      <c r="O28" s="469" t="str">
        <f ca="1">IF(C28="","",(INDEX(TIME('Round 10'!$L$5:$L$64,'Round 10'!$M$5:$M$64,),MATCH(C28,'Round 10'!$K$5:$K$64,0))))</f>
        <v/>
      </c>
      <c r="P28" s="469" t="str">
        <f ca="1">IF(C28="","",(INDEX(TIME('Round 11'!$L$5:$L$64,'Round 11'!$M$5:$M$64,),MATCH(C28,'Round 11'!$K$5:$K$64,0))))</f>
        <v/>
      </c>
      <c r="Q28" s="470" t="str">
        <f ca="1">IF(C28="","",(INDEX(TIME('Round 12'!$L$5:$L$64,'Round 12'!$M$5:$M$64,),MATCH(C28,'Round 12'!$K$5:$K$64,0))))</f>
        <v/>
      </c>
      <c r="R28" s="184" t="str">
        <f t="shared" ca="1" si="3"/>
        <v/>
      </c>
      <c r="S28" s="261" t="str">
        <f t="shared" ca="1" si="4"/>
        <v/>
      </c>
      <c r="T28" s="261" t="str">
        <f t="shared" ca="1" si="5"/>
        <v/>
      </c>
      <c r="U28" s="261" t="str">
        <f t="shared" ca="1" si="6"/>
        <v/>
      </c>
      <c r="V28" s="261" t="str">
        <f t="shared" ca="1" si="7"/>
        <v/>
      </c>
      <c r="W28" s="261" t="str">
        <f t="shared" ca="1" si="8"/>
        <v/>
      </c>
      <c r="X28" s="261" t="str">
        <f t="shared" ca="1" si="9"/>
        <v/>
      </c>
      <c r="Y28" s="261" t="str">
        <f t="shared" ca="1" si="10"/>
        <v/>
      </c>
      <c r="Z28" s="261" t="str">
        <f t="shared" ca="1" si="11"/>
        <v/>
      </c>
      <c r="AA28" s="261" t="str">
        <f t="shared" ca="1" si="12"/>
        <v/>
      </c>
      <c r="AB28" s="261" t="str">
        <f t="shared" ca="1" si="13"/>
        <v/>
      </c>
      <c r="AC28" s="261" t="str">
        <f t="shared" ca="1" si="14"/>
        <v/>
      </c>
      <c r="AD28" s="261" t="str">
        <f t="shared" ca="1" si="15"/>
        <v/>
      </c>
      <c r="AF28" s="476" t="str">
        <f t="shared" ca="1" si="16"/>
        <v/>
      </c>
      <c r="AG28" s="476" t="str">
        <f t="shared" ca="1" si="17"/>
        <v/>
      </c>
      <c r="AH28" s="476" t="str">
        <f t="shared" ca="1" si="18"/>
        <v/>
      </c>
      <c r="AI28" s="476" t="str">
        <f t="shared" ca="1" si="19"/>
        <v/>
      </c>
      <c r="AJ28" s="476" t="str">
        <f t="shared" ca="1" si="20"/>
        <v/>
      </c>
      <c r="AK28" s="476" t="str">
        <f t="shared" ca="1" si="21"/>
        <v/>
      </c>
      <c r="AL28" s="476" t="str">
        <f t="shared" ca="1" si="22"/>
        <v/>
      </c>
      <c r="AM28" s="476" t="str">
        <f t="shared" ca="1" si="23"/>
        <v/>
      </c>
      <c r="AN28" s="476" t="str">
        <f t="shared" ca="1" si="24"/>
        <v/>
      </c>
      <c r="AO28" s="476" t="str">
        <f t="shared" ca="1" si="25"/>
        <v/>
      </c>
      <c r="AP28" s="476" t="str">
        <f t="shared" ca="1" si="26"/>
        <v/>
      </c>
      <c r="AQ28" s="476" t="str">
        <f t="shared" ca="1" si="27"/>
        <v/>
      </c>
      <c r="AR28" s="476" t="str">
        <f t="shared" ca="1" si="28"/>
        <v/>
      </c>
    </row>
    <row r="29" spans="2:44" s="447" customFormat="1" ht="14.25">
      <c r="B29" s="46">
        <v>25</v>
      </c>
      <c r="C29" s="449" t="str">
        <f ca="1">'Final Scores'!C30</f>
        <v/>
      </c>
      <c r="D29" s="496" t="str">
        <f t="shared" ca="1" si="1"/>
        <v/>
      </c>
      <c r="E29" s="493" t="str">
        <f t="shared" ca="1" si="2"/>
        <v/>
      </c>
      <c r="F29" s="468" t="str">
        <f ca="1">IF(C29="","",(INDEX(TIME('Round 1'!$L$5:$L$64,'Round 1'!$M$5:$M$64,),MATCH(C29,'Round 1'!$K$5:$K$64,0))))</f>
        <v/>
      </c>
      <c r="G29" s="469" t="str">
        <f ca="1">IF(C29="","",(INDEX(TIME('Round 2'!$L$5:$L$64,'Round 2'!$M$5:$M$64,),MATCH(C29,'Round 2'!$K$5:$K$64,0))))</f>
        <v/>
      </c>
      <c r="H29" s="469" t="str">
        <f ca="1">IF(C29="","",(INDEX(TIME('Round 3'!$L$5:$L$64,'Round 3'!$M$5:$M$64,),MATCH(C29,'Round 3'!$K$5:$K$64,0))))</f>
        <v/>
      </c>
      <c r="I29" s="469" t="str">
        <f ca="1">IF(C29="","",(INDEX(TIME('Round 4'!$L$5:$L$64,'Round 4'!$M$5:$M$64,),MATCH(C29,'Round 4'!$K$5:$K$64,0))))</f>
        <v/>
      </c>
      <c r="J29" s="469" t="str">
        <f ca="1">IF(C29="","",(INDEX(TIME('Round 5'!$L$5:$L$64,'Round 5'!$M$5:$M$64,),MATCH(C29,'Round 5'!$K$5:$K$64,0))))</f>
        <v/>
      </c>
      <c r="K29" s="469" t="str">
        <f ca="1">IF(C29="","",(INDEX(TIME('Round 6'!$L$5:$L$64,'Round 6'!$M$5:$M$64,),MATCH(C29,'Round 6'!$K$5:$K$64,0))))</f>
        <v/>
      </c>
      <c r="L29" s="469" t="str">
        <f ca="1">IF(C29="","",(INDEX(TIME('Round 7'!$L$5:$L$64,'Round 7'!$M$5:$M$64,),MATCH(C29,'Round 7'!$K$5:$K$64,0))))</f>
        <v/>
      </c>
      <c r="M29" s="469" t="str">
        <f ca="1">IF(C29="","",(INDEX(TIME('Round 8'!$L$5:$L$64,'Round 8'!$M$5:$M$64,),MATCH(C29,'Round 8'!$K$5:$K$64,0))))</f>
        <v/>
      </c>
      <c r="N29" s="469" t="str">
        <f ca="1">IF(C29="","",(INDEX(TIME('Round 9'!$L$5:$L$64,'Round 9'!$M$5:$M$64,),MATCH(C29,'Round 9'!$K$5:$K$64,0))))</f>
        <v/>
      </c>
      <c r="O29" s="469" t="str">
        <f ca="1">IF(C29="","",(INDEX(TIME('Round 10'!$L$5:$L$64,'Round 10'!$M$5:$M$64,),MATCH(C29,'Round 10'!$K$5:$K$64,0))))</f>
        <v/>
      </c>
      <c r="P29" s="469" t="str">
        <f ca="1">IF(C29="","",(INDEX(TIME('Round 11'!$L$5:$L$64,'Round 11'!$M$5:$M$64,),MATCH(C29,'Round 11'!$K$5:$K$64,0))))</f>
        <v/>
      </c>
      <c r="Q29" s="470" t="str">
        <f ca="1">IF(C29="","",(INDEX(TIME('Round 12'!$L$5:$L$64,'Round 12'!$M$5:$M$64,),MATCH(C29,'Round 12'!$K$5:$K$64,0))))</f>
        <v/>
      </c>
      <c r="R29" s="184" t="str">
        <f t="shared" ca="1" si="3"/>
        <v/>
      </c>
      <c r="S29" s="261" t="str">
        <f t="shared" ca="1" si="4"/>
        <v/>
      </c>
      <c r="T29" s="261" t="str">
        <f t="shared" ca="1" si="5"/>
        <v/>
      </c>
      <c r="U29" s="261" t="str">
        <f t="shared" ca="1" si="6"/>
        <v/>
      </c>
      <c r="V29" s="261" t="str">
        <f t="shared" ca="1" si="7"/>
        <v/>
      </c>
      <c r="W29" s="261" t="str">
        <f t="shared" ca="1" si="8"/>
        <v/>
      </c>
      <c r="X29" s="261" t="str">
        <f t="shared" ca="1" si="9"/>
        <v/>
      </c>
      <c r="Y29" s="261" t="str">
        <f t="shared" ca="1" si="10"/>
        <v/>
      </c>
      <c r="Z29" s="261" t="str">
        <f t="shared" ca="1" si="11"/>
        <v/>
      </c>
      <c r="AA29" s="261" t="str">
        <f t="shared" ca="1" si="12"/>
        <v/>
      </c>
      <c r="AB29" s="261" t="str">
        <f t="shared" ca="1" si="13"/>
        <v/>
      </c>
      <c r="AC29" s="261" t="str">
        <f t="shared" ca="1" si="14"/>
        <v/>
      </c>
      <c r="AD29" s="261" t="str">
        <f t="shared" ca="1" si="15"/>
        <v/>
      </c>
      <c r="AF29" s="476" t="str">
        <f t="shared" ca="1" si="16"/>
        <v/>
      </c>
      <c r="AG29" s="476" t="str">
        <f t="shared" ca="1" si="17"/>
        <v/>
      </c>
      <c r="AH29" s="476" t="str">
        <f t="shared" ca="1" si="18"/>
        <v/>
      </c>
      <c r="AI29" s="476" t="str">
        <f t="shared" ca="1" si="19"/>
        <v/>
      </c>
      <c r="AJ29" s="476" t="str">
        <f t="shared" ca="1" si="20"/>
        <v/>
      </c>
      <c r="AK29" s="476" t="str">
        <f t="shared" ca="1" si="21"/>
        <v/>
      </c>
      <c r="AL29" s="476" t="str">
        <f t="shared" ca="1" si="22"/>
        <v/>
      </c>
      <c r="AM29" s="476" t="str">
        <f t="shared" ca="1" si="23"/>
        <v/>
      </c>
      <c r="AN29" s="476" t="str">
        <f t="shared" ca="1" si="24"/>
        <v/>
      </c>
      <c r="AO29" s="476" t="str">
        <f t="shared" ca="1" si="25"/>
        <v/>
      </c>
      <c r="AP29" s="476" t="str">
        <f t="shared" ca="1" si="26"/>
        <v/>
      </c>
      <c r="AQ29" s="476" t="str">
        <f t="shared" ca="1" si="27"/>
        <v/>
      </c>
      <c r="AR29" s="476" t="str">
        <f t="shared" ca="1" si="28"/>
        <v/>
      </c>
    </row>
    <row r="30" spans="2:44" s="447" customFormat="1" ht="14.25">
      <c r="B30" s="46">
        <v>26</v>
      </c>
      <c r="C30" s="449" t="str">
        <f ca="1">'Final Scores'!C31</f>
        <v/>
      </c>
      <c r="D30" s="496" t="str">
        <f t="shared" ca="1" si="1"/>
        <v/>
      </c>
      <c r="E30" s="493" t="str">
        <f t="shared" ca="1" si="2"/>
        <v/>
      </c>
      <c r="F30" s="468" t="str">
        <f ca="1">IF(C30="","",(INDEX(TIME('Round 1'!$L$5:$L$64,'Round 1'!$M$5:$M$64,),MATCH(C30,'Round 1'!$K$5:$K$64,0))))</f>
        <v/>
      </c>
      <c r="G30" s="469" t="str">
        <f ca="1">IF(C30="","",(INDEX(TIME('Round 2'!$L$5:$L$64,'Round 2'!$M$5:$M$64,),MATCH(C30,'Round 2'!$K$5:$K$64,0))))</f>
        <v/>
      </c>
      <c r="H30" s="469" t="str">
        <f ca="1">IF(C30="","",(INDEX(TIME('Round 3'!$L$5:$L$64,'Round 3'!$M$5:$M$64,),MATCH(C30,'Round 3'!$K$5:$K$64,0))))</f>
        <v/>
      </c>
      <c r="I30" s="469" t="str">
        <f ca="1">IF(C30="","",(INDEX(TIME('Round 4'!$L$5:$L$64,'Round 4'!$M$5:$M$64,),MATCH(C30,'Round 4'!$K$5:$K$64,0))))</f>
        <v/>
      </c>
      <c r="J30" s="469" t="str">
        <f ca="1">IF(C30="","",(INDEX(TIME('Round 5'!$L$5:$L$64,'Round 5'!$M$5:$M$64,),MATCH(C30,'Round 5'!$K$5:$K$64,0))))</f>
        <v/>
      </c>
      <c r="K30" s="469" t="str">
        <f ca="1">IF(C30="","",(INDEX(TIME('Round 6'!$L$5:$L$64,'Round 6'!$M$5:$M$64,),MATCH(C30,'Round 6'!$K$5:$K$64,0))))</f>
        <v/>
      </c>
      <c r="L30" s="469" t="str">
        <f ca="1">IF(C30="","",(INDEX(TIME('Round 7'!$L$5:$L$64,'Round 7'!$M$5:$M$64,),MATCH(C30,'Round 7'!$K$5:$K$64,0))))</f>
        <v/>
      </c>
      <c r="M30" s="469" t="str">
        <f ca="1">IF(C30="","",(INDEX(TIME('Round 8'!$L$5:$L$64,'Round 8'!$M$5:$M$64,),MATCH(C30,'Round 8'!$K$5:$K$64,0))))</f>
        <v/>
      </c>
      <c r="N30" s="469" t="str">
        <f ca="1">IF(C30="","",(INDEX(TIME('Round 9'!$L$5:$L$64,'Round 9'!$M$5:$M$64,),MATCH(C30,'Round 9'!$K$5:$K$64,0))))</f>
        <v/>
      </c>
      <c r="O30" s="469" t="str">
        <f ca="1">IF(C30="","",(INDEX(TIME('Round 10'!$L$5:$L$64,'Round 10'!$M$5:$M$64,),MATCH(C30,'Round 10'!$K$5:$K$64,0))))</f>
        <v/>
      </c>
      <c r="P30" s="469" t="str">
        <f ca="1">IF(C30="","",(INDEX(TIME('Round 11'!$L$5:$L$64,'Round 11'!$M$5:$M$64,),MATCH(C30,'Round 11'!$K$5:$K$64,0))))</f>
        <v/>
      </c>
      <c r="Q30" s="470" t="str">
        <f ca="1">IF(C30="","",(INDEX(TIME('Round 12'!$L$5:$L$64,'Round 12'!$M$5:$M$64,),MATCH(C30,'Round 12'!$K$5:$K$64,0))))</f>
        <v/>
      </c>
      <c r="R30" s="184" t="str">
        <f t="shared" ca="1" si="3"/>
        <v/>
      </c>
      <c r="S30" s="261" t="str">
        <f t="shared" ca="1" si="4"/>
        <v/>
      </c>
      <c r="T30" s="261" t="str">
        <f t="shared" ca="1" si="5"/>
        <v/>
      </c>
      <c r="U30" s="261" t="str">
        <f t="shared" ca="1" si="6"/>
        <v/>
      </c>
      <c r="V30" s="261" t="str">
        <f t="shared" ca="1" si="7"/>
        <v/>
      </c>
      <c r="W30" s="261" t="str">
        <f t="shared" ca="1" si="8"/>
        <v/>
      </c>
      <c r="X30" s="261" t="str">
        <f t="shared" ca="1" si="9"/>
        <v/>
      </c>
      <c r="Y30" s="261" t="str">
        <f t="shared" ca="1" si="10"/>
        <v/>
      </c>
      <c r="Z30" s="261" t="str">
        <f t="shared" ca="1" si="11"/>
        <v/>
      </c>
      <c r="AA30" s="261" t="str">
        <f t="shared" ca="1" si="12"/>
        <v/>
      </c>
      <c r="AB30" s="261" t="str">
        <f t="shared" ca="1" si="13"/>
        <v/>
      </c>
      <c r="AC30" s="261" t="str">
        <f t="shared" ca="1" si="14"/>
        <v/>
      </c>
      <c r="AD30" s="261" t="str">
        <f t="shared" ca="1" si="15"/>
        <v/>
      </c>
      <c r="AF30" s="476" t="str">
        <f t="shared" ca="1" si="16"/>
        <v/>
      </c>
      <c r="AG30" s="476" t="str">
        <f t="shared" ca="1" si="17"/>
        <v/>
      </c>
      <c r="AH30" s="476" t="str">
        <f t="shared" ca="1" si="18"/>
        <v/>
      </c>
      <c r="AI30" s="476" t="str">
        <f t="shared" ca="1" si="19"/>
        <v/>
      </c>
      <c r="AJ30" s="476" t="str">
        <f t="shared" ca="1" si="20"/>
        <v/>
      </c>
      <c r="AK30" s="476" t="str">
        <f t="shared" ca="1" si="21"/>
        <v/>
      </c>
      <c r="AL30" s="476" t="str">
        <f t="shared" ca="1" si="22"/>
        <v/>
      </c>
      <c r="AM30" s="476" t="str">
        <f t="shared" ca="1" si="23"/>
        <v/>
      </c>
      <c r="AN30" s="476" t="str">
        <f t="shared" ca="1" si="24"/>
        <v/>
      </c>
      <c r="AO30" s="476" t="str">
        <f t="shared" ca="1" si="25"/>
        <v/>
      </c>
      <c r="AP30" s="476" t="str">
        <f t="shared" ca="1" si="26"/>
        <v/>
      </c>
      <c r="AQ30" s="476" t="str">
        <f t="shared" ca="1" si="27"/>
        <v/>
      </c>
      <c r="AR30" s="476" t="str">
        <f t="shared" ca="1" si="28"/>
        <v/>
      </c>
    </row>
    <row r="31" spans="2:44" s="447" customFormat="1" ht="14.25">
      <c r="B31" s="46">
        <v>27</v>
      </c>
      <c r="C31" s="449" t="str">
        <f ca="1">'Final Scores'!C32</f>
        <v/>
      </c>
      <c r="D31" s="496" t="str">
        <f t="shared" ca="1" si="1"/>
        <v/>
      </c>
      <c r="E31" s="493" t="str">
        <f t="shared" ca="1" si="2"/>
        <v/>
      </c>
      <c r="F31" s="468" t="str">
        <f ca="1">IF(C31="","",(INDEX(TIME('Round 1'!$L$5:$L$64,'Round 1'!$M$5:$M$64,),MATCH(C31,'Round 1'!$K$5:$K$64,0))))</f>
        <v/>
      </c>
      <c r="G31" s="469" t="str">
        <f ca="1">IF(C31="","",(INDEX(TIME('Round 2'!$L$5:$L$64,'Round 2'!$M$5:$M$64,),MATCH(C31,'Round 2'!$K$5:$K$64,0))))</f>
        <v/>
      </c>
      <c r="H31" s="469" t="str">
        <f ca="1">IF(C31="","",(INDEX(TIME('Round 3'!$L$5:$L$64,'Round 3'!$M$5:$M$64,),MATCH(C31,'Round 3'!$K$5:$K$64,0))))</f>
        <v/>
      </c>
      <c r="I31" s="469" t="str">
        <f ca="1">IF(C31="","",(INDEX(TIME('Round 4'!$L$5:$L$64,'Round 4'!$M$5:$M$64,),MATCH(C31,'Round 4'!$K$5:$K$64,0))))</f>
        <v/>
      </c>
      <c r="J31" s="469" t="str">
        <f ca="1">IF(C31="","",(INDEX(TIME('Round 5'!$L$5:$L$64,'Round 5'!$M$5:$M$64,),MATCH(C31,'Round 5'!$K$5:$K$64,0))))</f>
        <v/>
      </c>
      <c r="K31" s="469" t="str">
        <f ca="1">IF(C31="","",(INDEX(TIME('Round 6'!$L$5:$L$64,'Round 6'!$M$5:$M$64,),MATCH(C31,'Round 6'!$K$5:$K$64,0))))</f>
        <v/>
      </c>
      <c r="L31" s="469" t="str">
        <f ca="1">IF(C31="","",(INDEX(TIME('Round 7'!$L$5:$L$64,'Round 7'!$M$5:$M$64,),MATCH(C31,'Round 7'!$K$5:$K$64,0))))</f>
        <v/>
      </c>
      <c r="M31" s="469" t="str">
        <f ca="1">IF(C31="","",(INDEX(TIME('Round 8'!$L$5:$L$64,'Round 8'!$M$5:$M$64,),MATCH(C31,'Round 8'!$K$5:$K$64,0))))</f>
        <v/>
      </c>
      <c r="N31" s="469" t="str">
        <f ca="1">IF(C31="","",(INDEX(TIME('Round 9'!$L$5:$L$64,'Round 9'!$M$5:$M$64,),MATCH(C31,'Round 9'!$K$5:$K$64,0))))</f>
        <v/>
      </c>
      <c r="O31" s="469" t="str">
        <f ca="1">IF(C31="","",(INDEX(TIME('Round 10'!$L$5:$L$64,'Round 10'!$M$5:$M$64,),MATCH(C31,'Round 10'!$K$5:$K$64,0))))</f>
        <v/>
      </c>
      <c r="P31" s="469" t="str">
        <f ca="1">IF(C31="","",(INDEX(TIME('Round 11'!$L$5:$L$64,'Round 11'!$M$5:$M$64,),MATCH(C31,'Round 11'!$K$5:$K$64,0))))</f>
        <v/>
      </c>
      <c r="Q31" s="470" t="str">
        <f ca="1">IF(C31="","",(INDEX(TIME('Round 12'!$L$5:$L$64,'Round 12'!$M$5:$M$64,),MATCH(C31,'Round 12'!$K$5:$K$64,0))))</f>
        <v/>
      </c>
      <c r="R31" s="184" t="str">
        <f t="shared" ca="1" si="3"/>
        <v/>
      </c>
      <c r="S31" s="261" t="str">
        <f t="shared" ca="1" si="4"/>
        <v/>
      </c>
      <c r="T31" s="261" t="str">
        <f t="shared" ca="1" si="5"/>
        <v/>
      </c>
      <c r="U31" s="261" t="str">
        <f t="shared" ca="1" si="6"/>
        <v/>
      </c>
      <c r="V31" s="261" t="str">
        <f t="shared" ca="1" si="7"/>
        <v/>
      </c>
      <c r="W31" s="261" t="str">
        <f t="shared" ca="1" si="8"/>
        <v/>
      </c>
      <c r="X31" s="261" t="str">
        <f t="shared" ca="1" si="9"/>
        <v/>
      </c>
      <c r="Y31" s="261" t="str">
        <f t="shared" ca="1" si="10"/>
        <v/>
      </c>
      <c r="Z31" s="261" t="str">
        <f t="shared" ca="1" si="11"/>
        <v/>
      </c>
      <c r="AA31" s="261" t="str">
        <f t="shared" ca="1" si="12"/>
        <v/>
      </c>
      <c r="AB31" s="261" t="str">
        <f t="shared" ca="1" si="13"/>
        <v/>
      </c>
      <c r="AC31" s="261" t="str">
        <f t="shared" ca="1" si="14"/>
        <v/>
      </c>
      <c r="AD31" s="261" t="str">
        <f t="shared" ca="1" si="15"/>
        <v/>
      </c>
      <c r="AF31" s="476" t="str">
        <f t="shared" ca="1" si="16"/>
        <v/>
      </c>
      <c r="AG31" s="476" t="str">
        <f t="shared" ca="1" si="17"/>
        <v/>
      </c>
      <c r="AH31" s="476" t="str">
        <f t="shared" ca="1" si="18"/>
        <v/>
      </c>
      <c r="AI31" s="476" t="str">
        <f t="shared" ca="1" si="19"/>
        <v/>
      </c>
      <c r="AJ31" s="476" t="str">
        <f t="shared" ca="1" si="20"/>
        <v/>
      </c>
      <c r="AK31" s="476" t="str">
        <f t="shared" ca="1" si="21"/>
        <v/>
      </c>
      <c r="AL31" s="476" t="str">
        <f t="shared" ca="1" si="22"/>
        <v/>
      </c>
      <c r="AM31" s="476" t="str">
        <f t="shared" ca="1" si="23"/>
        <v/>
      </c>
      <c r="AN31" s="476" t="str">
        <f t="shared" ca="1" si="24"/>
        <v/>
      </c>
      <c r="AO31" s="476" t="str">
        <f t="shared" ca="1" si="25"/>
        <v/>
      </c>
      <c r="AP31" s="476" t="str">
        <f t="shared" ca="1" si="26"/>
        <v/>
      </c>
      <c r="AQ31" s="476" t="str">
        <f t="shared" ca="1" si="27"/>
        <v/>
      </c>
      <c r="AR31" s="476" t="str">
        <f t="shared" ca="1" si="28"/>
        <v/>
      </c>
    </row>
    <row r="32" spans="2:44" s="447" customFormat="1" ht="14.25">
      <c r="B32" s="46">
        <v>28</v>
      </c>
      <c r="C32" s="449" t="str">
        <f ca="1">'Final Scores'!C33</f>
        <v/>
      </c>
      <c r="D32" s="496" t="str">
        <f t="shared" ca="1" si="1"/>
        <v/>
      </c>
      <c r="E32" s="493" t="str">
        <f t="shared" ca="1" si="2"/>
        <v/>
      </c>
      <c r="F32" s="468" t="str">
        <f ca="1">IF(C32="","",(INDEX(TIME('Round 1'!$L$5:$L$64,'Round 1'!$M$5:$M$64,),MATCH(C32,'Round 1'!$K$5:$K$64,0))))</f>
        <v/>
      </c>
      <c r="G32" s="469" t="str">
        <f ca="1">IF(C32="","",(INDEX(TIME('Round 2'!$L$5:$L$64,'Round 2'!$M$5:$M$64,),MATCH(C32,'Round 2'!$K$5:$K$64,0))))</f>
        <v/>
      </c>
      <c r="H32" s="469" t="str">
        <f ca="1">IF(C32="","",(INDEX(TIME('Round 3'!$L$5:$L$64,'Round 3'!$M$5:$M$64,),MATCH(C32,'Round 3'!$K$5:$K$64,0))))</f>
        <v/>
      </c>
      <c r="I32" s="469" t="str">
        <f ca="1">IF(C32="","",(INDEX(TIME('Round 4'!$L$5:$L$64,'Round 4'!$M$5:$M$64,),MATCH(C32,'Round 4'!$K$5:$K$64,0))))</f>
        <v/>
      </c>
      <c r="J32" s="469" t="str">
        <f ca="1">IF(C32="","",(INDEX(TIME('Round 5'!$L$5:$L$64,'Round 5'!$M$5:$M$64,),MATCH(C32,'Round 5'!$K$5:$K$64,0))))</f>
        <v/>
      </c>
      <c r="K32" s="469" t="str">
        <f ca="1">IF(C32="","",(INDEX(TIME('Round 6'!$L$5:$L$64,'Round 6'!$M$5:$M$64,),MATCH(C32,'Round 6'!$K$5:$K$64,0))))</f>
        <v/>
      </c>
      <c r="L32" s="469" t="str">
        <f ca="1">IF(C32="","",(INDEX(TIME('Round 7'!$L$5:$L$64,'Round 7'!$M$5:$M$64,),MATCH(C32,'Round 7'!$K$5:$K$64,0))))</f>
        <v/>
      </c>
      <c r="M32" s="469" t="str">
        <f ca="1">IF(C32="","",(INDEX(TIME('Round 8'!$L$5:$L$64,'Round 8'!$M$5:$M$64,),MATCH(C32,'Round 8'!$K$5:$K$64,0))))</f>
        <v/>
      </c>
      <c r="N32" s="469" t="str">
        <f ca="1">IF(C32="","",(INDEX(TIME('Round 9'!$L$5:$L$64,'Round 9'!$M$5:$M$64,),MATCH(C32,'Round 9'!$K$5:$K$64,0))))</f>
        <v/>
      </c>
      <c r="O32" s="469" t="str">
        <f ca="1">IF(C32="","",(INDEX(TIME('Round 10'!$L$5:$L$64,'Round 10'!$M$5:$M$64,),MATCH(C32,'Round 10'!$K$5:$K$64,0))))</f>
        <v/>
      </c>
      <c r="P32" s="469" t="str">
        <f ca="1">IF(C32="","",(INDEX(TIME('Round 11'!$L$5:$L$64,'Round 11'!$M$5:$M$64,),MATCH(C32,'Round 11'!$K$5:$K$64,0))))</f>
        <v/>
      </c>
      <c r="Q32" s="470" t="str">
        <f ca="1">IF(C32="","",(INDEX(TIME('Round 12'!$L$5:$L$64,'Round 12'!$M$5:$M$64,),MATCH(C32,'Round 12'!$K$5:$K$64,0))))</f>
        <v/>
      </c>
      <c r="R32" s="184" t="str">
        <f t="shared" ca="1" si="3"/>
        <v/>
      </c>
      <c r="S32" s="261" t="str">
        <f t="shared" ca="1" si="4"/>
        <v/>
      </c>
      <c r="T32" s="261" t="str">
        <f t="shared" ca="1" si="5"/>
        <v/>
      </c>
      <c r="U32" s="261" t="str">
        <f t="shared" ca="1" si="6"/>
        <v/>
      </c>
      <c r="V32" s="261" t="str">
        <f t="shared" ca="1" si="7"/>
        <v/>
      </c>
      <c r="W32" s="261" t="str">
        <f t="shared" ca="1" si="8"/>
        <v/>
      </c>
      <c r="X32" s="261" t="str">
        <f t="shared" ca="1" si="9"/>
        <v/>
      </c>
      <c r="Y32" s="261" t="str">
        <f t="shared" ca="1" si="10"/>
        <v/>
      </c>
      <c r="Z32" s="261" t="str">
        <f t="shared" ca="1" si="11"/>
        <v/>
      </c>
      <c r="AA32" s="261" t="str">
        <f t="shared" ca="1" si="12"/>
        <v/>
      </c>
      <c r="AB32" s="261" t="str">
        <f t="shared" ca="1" si="13"/>
        <v/>
      </c>
      <c r="AC32" s="261" t="str">
        <f t="shared" ca="1" si="14"/>
        <v/>
      </c>
      <c r="AD32" s="261" t="str">
        <f t="shared" ca="1" si="15"/>
        <v/>
      </c>
      <c r="AF32" s="476" t="str">
        <f t="shared" ca="1" si="16"/>
        <v/>
      </c>
      <c r="AG32" s="476" t="str">
        <f t="shared" ca="1" si="17"/>
        <v/>
      </c>
      <c r="AH32" s="476" t="str">
        <f t="shared" ca="1" si="18"/>
        <v/>
      </c>
      <c r="AI32" s="476" t="str">
        <f t="shared" ca="1" si="19"/>
        <v/>
      </c>
      <c r="AJ32" s="476" t="str">
        <f t="shared" ca="1" si="20"/>
        <v/>
      </c>
      <c r="AK32" s="476" t="str">
        <f t="shared" ca="1" si="21"/>
        <v/>
      </c>
      <c r="AL32" s="476" t="str">
        <f t="shared" ca="1" si="22"/>
        <v/>
      </c>
      <c r="AM32" s="476" t="str">
        <f t="shared" ca="1" si="23"/>
        <v/>
      </c>
      <c r="AN32" s="476" t="str">
        <f t="shared" ca="1" si="24"/>
        <v/>
      </c>
      <c r="AO32" s="476" t="str">
        <f t="shared" ca="1" si="25"/>
        <v/>
      </c>
      <c r="AP32" s="476" t="str">
        <f t="shared" ca="1" si="26"/>
        <v/>
      </c>
      <c r="AQ32" s="476" t="str">
        <f t="shared" ca="1" si="27"/>
        <v/>
      </c>
      <c r="AR32" s="476" t="str">
        <f t="shared" ca="1" si="28"/>
        <v/>
      </c>
    </row>
    <row r="33" spans="2:44" s="447" customFormat="1" ht="14.25">
      <c r="B33" s="46">
        <v>29</v>
      </c>
      <c r="C33" s="449" t="str">
        <f ca="1">'Final Scores'!C34</f>
        <v/>
      </c>
      <c r="D33" s="496" t="str">
        <f t="shared" ca="1" si="1"/>
        <v/>
      </c>
      <c r="E33" s="493" t="str">
        <f t="shared" ca="1" si="2"/>
        <v/>
      </c>
      <c r="F33" s="468" t="str">
        <f ca="1">IF(C33="","",(INDEX(TIME('Round 1'!$L$5:$L$64,'Round 1'!$M$5:$M$64,),MATCH(C33,'Round 1'!$K$5:$K$64,0))))</f>
        <v/>
      </c>
      <c r="G33" s="469" t="str">
        <f ca="1">IF(C33="","",(INDEX(TIME('Round 2'!$L$5:$L$64,'Round 2'!$M$5:$M$64,),MATCH(C33,'Round 2'!$K$5:$K$64,0))))</f>
        <v/>
      </c>
      <c r="H33" s="469" t="str">
        <f ca="1">IF(C33="","",(INDEX(TIME('Round 3'!$L$5:$L$64,'Round 3'!$M$5:$M$64,),MATCH(C33,'Round 3'!$K$5:$K$64,0))))</f>
        <v/>
      </c>
      <c r="I33" s="469" t="str">
        <f ca="1">IF(C33="","",(INDEX(TIME('Round 4'!$L$5:$L$64,'Round 4'!$M$5:$M$64,),MATCH(C33,'Round 4'!$K$5:$K$64,0))))</f>
        <v/>
      </c>
      <c r="J33" s="469" t="str">
        <f ca="1">IF(C33="","",(INDEX(TIME('Round 5'!$L$5:$L$64,'Round 5'!$M$5:$M$64,),MATCH(C33,'Round 5'!$K$5:$K$64,0))))</f>
        <v/>
      </c>
      <c r="K33" s="469" t="str">
        <f ca="1">IF(C33="","",(INDEX(TIME('Round 6'!$L$5:$L$64,'Round 6'!$M$5:$M$64,),MATCH(C33,'Round 6'!$K$5:$K$64,0))))</f>
        <v/>
      </c>
      <c r="L33" s="469" t="str">
        <f ca="1">IF(C33="","",(INDEX(TIME('Round 7'!$L$5:$L$64,'Round 7'!$M$5:$M$64,),MATCH(C33,'Round 7'!$K$5:$K$64,0))))</f>
        <v/>
      </c>
      <c r="M33" s="469" t="str">
        <f ca="1">IF(C33="","",(INDEX(TIME('Round 8'!$L$5:$L$64,'Round 8'!$M$5:$M$64,),MATCH(C33,'Round 8'!$K$5:$K$64,0))))</f>
        <v/>
      </c>
      <c r="N33" s="469" t="str">
        <f ca="1">IF(C33="","",(INDEX(TIME('Round 9'!$L$5:$L$64,'Round 9'!$M$5:$M$64,),MATCH(C33,'Round 9'!$K$5:$K$64,0))))</f>
        <v/>
      </c>
      <c r="O33" s="469" t="str">
        <f ca="1">IF(C33="","",(INDEX(TIME('Round 10'!$L$5:$L$64,'Round 10'!$M$5:$M$64,),MATCH(C33,'Round 10'!$K$5:$K$64,0))))</f>
        <v/>
      </c>
      <c r="P33" s="469" t="str">
        <f ca="1">IF(C33="","",(INDEX(TIME('Round 11'!$L$5:$L$64,'Round 11'!$M$5:$M$64,),MATCH(C33,'Round 11'!$K$5:$K$64,0))))</f>
        <v/>
      </c>
      <c r="Q33" s="470" t="str">
        <f ca="1">IF(C33="","",(INDEX(TIME('Round 12'!$L$5:$L$64,'Round 12'!$M$5:$M$64,),MATCH(C33,'Round 12'!$K$5:$K$64,0))))</f>
        <v/>
      </c>
      <c r="R33" s="184" t="str">
        <f t="shared" ca="1" si="3"/>
        <v/>
      </c>
      <c r="S33" s="261" t="str">
        <f t="shared" ca="1" si="4"/>
        <v/>
      </c>
      <c r="T33" s="261" t="str">
        <f t="shared" ca="1" si="5"/>
        <v/>
      </c>
      <c r="U33" s="261" t="str">
        <f t="shared" ca="1" si="6"/>
        <v/>
      </c>
      <c r="V33" s="261" t="str">
        <f t="shared" ca="1" si="7"/>
        <v/>
      </c>
      <c r="W33" s="261" t="str">
        <f t="shared" ca="1" si="8"/>
        <v/>
      </c>
      <c r="X33" s="261" t="str">
        <f t="shared" ca="1" si="9"/>
        <v/>
      </c>
      <c r="Y33" s="261" t="str">
        <f t="shared" ca="1" si="10"/>
        <v/>
      </c>
      <c r="Z33" s="261" t="str">
        <f t="shared" ca="1" si="11"/>
        <v/>
      </c>
      <c r="AA33" s="261" t="str">
        <f t="shared" ca="1" si="12"/>
        <v/>
      </c>
      <c r="AB33" s="261" t="str">
        <f t="shared" ca="1" si="13"/>
        <v/>
      </c>
      <c r="AC33" s="261" t="str">
        <f t="shared" ca="1" si="14"/>
        <v/>
      </c>
      <c r="AD33" s="261" t="str">
        <f t="shared" ca="1" si="15"/>
        <v/>
      </c>
      <c r="AF33" s="476" t="str">
        <f t="shared" ca="1" si="16"/>
        <v/>
      </c>
      <c r="AG33" s="476" t="str">
        <f t="shared" ca="1" si="17"/>
        <v/>
      </c>
      <c r="AH33" s="476" t="str">
        <f t="shared" ca="1" si="18"/>
        <v/>
      </c>
      <c r="AI33" s="476" t="str">
        <f t="shared" ca="1" si="19"/>
        <v/>
      </c>
      <c r="AJ33" s="476" t="str">
        <f t="shared" ca="1" si="20"/>
        <v/>
      </c>
      <c r="AK33" s="476" t="str">
        <f t="shared" ca="1" si="21"/>
        <v/>
      </c>
      <c r="AL33" s="476" t="str">
        <f t="shared" ca="1" si="22"/>
        <v/>
      </c>
      <c r="AM33" s="476" t="str">
        <f t="shared" ca="1" si="23"/>
        <v/>
      </c>
      <c r="AN33" s="476" t="str">
        <f t="shared" ca="1" si="24"/>
        <v/>
      </c>
      <c r="AO33" s="476" t="str">
        <f t="shared" ca="1" si="25"/>
        <v/>
      </c>
      <c r="AP33" s="476" t="str">
        <f t="shared" ca="1" si="26"/>
        <v/>
      </c>
      <c r="AQ33" s="476" t="str">
        <f t="shared" ca="1" si="27"/>
        <v/>
      </c>
      <c r="AR33" s="476" t="str">
        <f t="shared" ca="1" si="28"/>
        <v/>
      </c>
    </row>
    <row r="34" spans="2:44" s="447" customFormat="1" ht="14.25">
      <c r="B34" s="46">
        <v>30</v>
      </c>
      <c r="C34" s="449" t="str">
        <f ca="1">'Final Scores'!C35</f>
        <v/>
      </c>
      <c r="D34" s="496" t="str">
        <f t="shared" ca="1" si="1"/>
        <v/>
      </c>
      <c r="E34" s="493" t="str">
        <f t="shared" ca="1" si="2"/>
        <v/>
      </c>
      <c r="F34" s="468" t="str">
        <f ca="1">IF(C34="","",(INDEX(TIME('Round 1'!$L$5:$L$64,'Round 1'!$M$5:$M$64,),MATCH(C34,'Round 1'!$K$5:$K$64,0))))</f>
        <v/>
      </c>
      <c r="G34" s="469" t="str">
        <f ca="1">IF(C34="","",(INDEX(TIME('Round 2'!$L$5:$L$64,'Round 2'!$M$5:$M$64,),MATCH(C34,'Round 2'!$K$5:$K$64,0))))</f>
        <v/>
      </c>
      <c r="H34" s="469" t="str">
        <f ca="1">IF(C34="","",(INDEX(TIME('Round 3'!$L$5:$L$64,'Round 3'!$M$5:$M$64,),MATCH(C34,'Round 3'!$K$5:$K$64,0))))</f>
        <v/>
      </c>
      <c r="I34" s="469" t="str">
        <f ca="1">IF(C34="","",(INDEX(TIME('Round 4'!$L$5:$L$64,'Round 4'!$M$5:$M$64,),MATCH(C34,'Round 4'!$K$5:$K$64,0))))</f>
        <v/>
      </c>
      <c r="J34" s="469" t="str">
        <f ca="1">IF(C34="","",(INDEX(TIME('Round 5'!$L$5:$L$64,'Round 5'!$M$5:$M$64,),MATCH(C34,'Round 5'!$K$5:$K$64,0))))</f>
        <v/>
      </c>
      <c r="K34" s="469" t="str">
        <f ca="1">IF(C34="","",(INDEX(TIME('Round 6'!$L$5:$L$64,'Round 6'!$M$5:$M$64,),MATCH(C34,'Round 6'!$K$5:$K$64,0))))</f>
        <v/>
      </c>
      <c r="L34" s="469" t="str">
        <f ca="1">IF(C34="","",(INDEX(TIME('Round 7'!$L$5:$L$64,'Round 7'!$M$5:$M$64,),MATCH(C34,'Round 7'!$K$5:$K$64,0))))</f>
        <v/>
      </c>
      <c r="M34" s="469" t="str">
        <f ca="1">IF(C34="","",(INDEX(TIME('Round 8'!$L$5:$L$64,'Round 8'!$M$5:$M$64,),MATCH(C34,'Round 8'!$K$5:$K$64,0))))</f>
        <v/>
      </c>
      <c r="N34" s="469" t="str">
        <f ca="1">IF(C34="","",(INDEX(TIME('Round 9'!$L$5:$L$64,'Round 9'!$M$5:$M$64,),MATCH(C34,'Round 9'!$K$5:$K$64,0))))</f>
        <v/>
      </c>
      <c r="O34" s="469" t="str">
        <f ca="1">IF(C34="","",(INDEX(TIME('Round 10'!$L$5:$L$64,'Round 10'!$M$5:$M$64,),MATCH(C34,'Round 10'!$K$5:$K$64,0))))</f>
        <v/>
      </c>
      <c r="P34" s="469" t="str">
        <f ca="1">IF(C34="","",(INDEX(TIME('Round 11'!$L$5:$L$64,'Round 11'!$M$5:$M$64,),MATCH(C34,'Round 11'!$K$5:$K$64,0))))</f>
        <v/>
      </c>
      <c r="Q34" s="470" t="str">
        <f ca="1">IF(C34="","",(INDEX(TIME('Round 12'!$L$5:$L$64,'Round 12'!$M$5:$M$64,),MATCH(C34,'Round 12'!$K$5:$K$64,0))))</f>
        <v/>
      </c>
      <c r="R34" s="184" t="str">
        <f t="shared" ca="1" si="3"/>
        <v/>
      </c>
      <c r="S34" s="261" t="str">
        <f t="shared" ca="1" si="4"/>
        <v/>
      </c>
      <c r="T34" s="261" t="str">
        <f t="shared" ca="1" si="5"/>
        <v/>
      </c>
      <c r="U34" s="261" t="str">
        <f t="shared" ca="1" si="6"/>
        <v/>
      </c>
      <c r="V34" s="261" t="str">
        <f t="shared" ca="1" si="7"/>
        <v/>
      </c>
      <c r="W34" s="261" t="str">
        <f t="shared" ca="1" si="8"/>
        <v/>
      </c>
      <c r="X34" s="261" t="str">
        <f t="shared" ca="1" si="9"/>
        <v/>
      </c>
      <c r="Y34" s="261" t="str">
        <f t="shared" ca="1" si="10"/>
        <v/>
      </c>
      <c r="Z34" s="261" t="str">
        <f t="shared" ca="1" si="11"/>
        <v/>
      </c>
      <c r="AA34" s="261" t="str">
        <f t="shared" ca="1" si="12"/>
        <v/>
      </c>
      <c r="AB34" s="261" t="str">
        <f t="shared" ca="1" si="13"/>
        <v/>
      </c>
      <c r="AC34" s="261" t="str">
        <f t="shared" ca="1" si="14"/>
        <v/>
      </c>
      <c r="AD34" s="261" t="str">
        <f t="shared" ca="1" si="15"/>
        <v/>
      </c>
      <c r="AF34" s="476" t="str">
        <f t="shared" ca="1" si="16"/>
        <v/>
      </c>
      <c r="AG34" s="476" t="str">
        <f t="shared" ca="1" si="17"/>
        <v/>
      </c>
      <c r="AH34" s="476" t="str">
        <f t="shared" ca="1" si="18"/>
        <v/>
      </c>
      <c r="AI34" s="476" t="str">
        <f t="shared" ca="1" si="19"/>
        <v/>
      </c>
      <c r="AJ34" s="476" t="str">
        <f t="shared" ca="1" si="20"/>
        <v/>
      </c>
      <c r="AK34" s="476" t="str">
        <f t="shared" ca="1" si="21"/>
        <v/>
      </c>
      <c r="AL34" s="476" t="str">
        <f t="shared" ca="1" si="22"/>
        <v/>
      </c>
      <c r="AM34" s="476" t="str">
        <f t="shared" ca="1" si="23"/>
        <v/>
      </c>
      <c r="AN34" s="476" t="str">
        <f t="shared" ca="1" si="24"/>
        <v/>
      </c>
      <c r="AO34" s="476" t="str">
        <f t="shared" ca="1" si="25"/>
        <v/>
      </c>
      <c r="AP34" s="476" t="str">
        <f t="shared" ca="1" si="26"/>
        <v/>
      </c>
      <c r="AQ34" s="476" t="str">
        <f t="shared" ca="1" si="27"/>
        <v/>
      </c>
      <c r="AR34" s="476" t="str">
        <f t="shared" ca="1" si="28"/>
        <v/>
      </c>
    </row>
    <row r="35" spans="2:44" s="447" customFormat="1" ht="14.25">
      <c r="B35" s="46">
        <v>31</v>
      </c>
      <c r="C35" s="449" t="str">
        <f ca="1">'Final Scores'!C36</f>
        <v/>
      </c>
      <c r="D35" s="496" t="str">
        <f t="shared" ca="1" si="1"/>
        <v/>
      </c>
      <c r="E35" s="493" t="str">
        <f t="shared" ca="1" si="2"/>
        <v/>
      </c>
      <c r="F35" s="468" t="str">
        <f ca="1">IF(C35="","",(INDEX(TIME('Round 1'!$L$5:$L$64,'Round 1'!$M$5:$M$64,),MATCH(C35,'Round 1'!$K$5:$K$64,0))))</f>
        <v/>
      </c>
      <c r="G35" s="469" t="str">
        <f ca="1">IF(C35="","",(INDEX(TIME('Round 2'!$L$5:$L$64,'Round 2'!$M$5:$M$64,),MATCH(C35,'Round 2'!$K$5:$K$64,0))))</f>
        <v/>
      </c>
      <c r="H35" s="469" t="str">
        <f ca="1">IF(C35="","",(INDEX(TIME('Round 3'!$L$5:$L$64,'Round 3'!$M$5:$M$64,),MATCH(C35,'Round 3'!$K$5:$K$64,0))))</f>
        <v/>
      </c>
      <c r="I35" s="469" t="str">
        <f ca="1">IF(C35="","",(INDEX(TIME('Round 4'!$L$5:$L$64,'Round 4'!$M$5:$M$64,),MATCH(C35,'Round 4'!$K$5:$K$64,0))))</f>
        <v/>
      </c>
      <c r="J35" s="469" t="str">
        <f ca="1">IF(C35="","",(INDEX(TIME('Round 5'!$L$5:$L$64,'Round 5'!$M$5:$M$64,),MATCH(C35,'Round 5'!$K$5:$K$64,0))))</f>
        <v/>
      </c>
      <c r="K35" s="469" t="str">
        <f ca="1">IF(C35="","",(INDEX(TIME('Round 6'!$L$5:$L$64,'Round 6'!$M$5:$M$64,),MATCH(C35,'Round 6'!$K$5:$K$64,0))))</f>
        <v/>
      </c>
      <c r="L35" s="469" t="str">
        <f ca="1">IF(C35="","",(INDEX(TIME('Round 7'!$L$5:$L$64,'Round 7'!$M$5:$M$64,),MATCH(C35,'Round 7'!$K$5:$K$64,0))))</f>
        <v/>
      </c>
      <c r="M35" s="469" t="str">
        <f ca="1">IF(C35="","",(INDEX(TIME('Round 8'!$L$5:$L$64,'Round 8'!$M$5:$M$64,),MATCH(C35,'Round 8'!$K$5:$K$64,0))))</f>
        <v/>
      </c>
      <c r="N35" s="469" t="str">
        <f ca="1">IF(C35="","",(INDEX(TIME('Round 9'!$L$5:$L$64,'Round 9'!$M$5:$M$64,),MATCH(C35,'Round 9'!$K$5:$K$64,0))))</f>
        <v/>
      </c>
      <c r="O35" s="469" t="str">
        <f ca="1">IF(C35="","",(INDEX(TIME('Round 10'!$L$5:$L$64,'Round 10'!$M$5:$M$64,),MATCH(C35,'Round 10'!$K$5:$K$64,0))))</f>
        <v/>
      </c>
      <c r="P35" s="469" t="str">
        <f ca="1">IF(C35="","",(INDEX(TIME('Round 11'!$L$5:$L$64,'Round 11'!$M$5:$M$64,),MATCH(C35,'Round 11'!$K$5:$K$64,0))))</f>
        <v/>
      </c>
      <c r="Q35" s="470" t="str">
        <f ca="1">IF(C35="","",(INDEX(TIME('Round 12'!$L$5:$L$64,'Round 12'!$M$5:$M$64,),MATCH(C35,'Round 12'!$K$5:$K$64,0))))</f>
        <v/>
      </c>
      <c r="R35" s="184" t="str">
        <f t="shared" ca="1" si="3"/>
        <v/>
      </c>
      <c r="S35" s="261" t="str">
        <f t="shared" ca="1" si="4"/>
        <v/>
      </c>
      <c r="T35" s="261" t="str">
        <f t="shared" ca="1" si="5"/>
        <v/>
      </c>
      <c r="U35" s="261" t="str">
        <f t="shared" ca="1" si="6"/>
        <v/>
      </c>
      <c r="V35" s="261" t="str">
        <f t="shared" ca="1" si="7"/>
        <v/>
      </c>
      <c r="W35" s="261" t="str">
        <f t="shared" ca="1" si="8"/>
        <v/>
      </c>
      <c r="X35" s="261" t="str">
        <f t="shared" ca="1" si="9"/>
        <v/>
      </c>
      <c r="Y35" s="261" t="str">
        <f t="shared" ca="1" si="10"/>
        <v/>
      </c>
      <c r="Z35" s="261" t="str">
        <f t="shared" ca="1" si="11"/>
        <v/>
      </c>
      <c r="AA35" s="261" t="str">
        <f t="shared" ca="1" si="12"/>
        <v/>
      </c>
      <c r="AB35" s="261" t="str">
        <f t="shared" ca="1" si="13"/>
        <v/>
      </c>
      <c r="AC35" s="261" t="str">
        <f t="shared" ca="1" si="14"/>
        <v/>
      </c>
      <c r="AD35" s="261" t="str">
        <f t="shared" ca="1" si="15"/>
        <v/>
      </c>
      <c r="AF35" s="476" t="str">
        <f t="shared" ca="1" si="16"/>
        <v/>
      </c>
      <c r="AG35" s="476" t="str">
        <f t="shared" ca="1" si="17"/>
        <v/>
      </c>
      <c r="AH35" s="476" t="str">
        <f t="shared" ca="1" si="18"/>
        <v/>
      </c>
      <c r="AI35" s="476" t="str">
        <f t="shared" ca="1" si="19"/>
        <v/>
      </c>
      <c r="AJ35" s="476" t="str">
        <f t="shared" ca="1" si="20"/>
        <v/>
      </c>
      <c r="AK35" s="476" t="str">
        <f t="shared" ca="1" si="21"/>
        <v/>
      </c>
      <c r="AL35" s="476" t="str">
        <f t="shared" ca="1" si="22"/>
        <v/>
      </c>
      <c r="AM35" s="476" t="str">
        <f t="shared" ca="1" si="23"/>
        <v/>
      </c>
      <c r="AN35" s="476" t="str">
        <f t="shared" ca="1" si="24"/>
        <v/>
      </c>
      <c r="AO35" s="476" t="str">
        <f t="shared" ca="1" si="25"/>
        <v/>
      </c>
      <c r="AP35" s="476" t="str">
        <f t="shared" ca="1" si="26"/>
        <v/>
      </c>
      <c r="AQ35" s="476" t="str">
        <f t="shared" ca="1" si="27"/>
        <v/>
      </c>
      <c r="AR35" s="476" t="str">
        <f t="shared" ca="1" si="28"/>
        <v/>
      </c>
    </row>
    <row r="36" spans="2:44" s="447" customFormat="1" ht="14.25">
      <c r="B36" s="46">
        <v>32</v>
      </c>
      <c r="C36" s="449" t="str">
        <f ca="1">'Final Scores'!C37</f>
        <v/>
      </c>
      <c r="D36" s="496" t="str">
        <f t="shared" ca="1" si="1"/>
        <v/>
      </c>
      <c r="E36" s="493" t="str">
        <f t="shared" ca="1" si="2"/>
        <v/>
      </c>
      <c r="F36" s="468" t="str">
        <f ca="1">IF(C36="","",(INDEX(TIME('Round 1'!$L$5:$L$64,'Round 1'!$M$5:$M$64,),MATCH(C36,'Round 1'!$K$5:$K$64,0))))</f>
        <v/>
      </c>
      <c r="G36" s="469" t="str">
        <f ca="1">IF(C36="","",(INDEX(TIME('Round 2'!$L$5:$L$64,'Round 2'!$M$5:$M$64,),MATCH(C36,'Round 2'!$K$5:$K$64,0))))</f>
        <v/>
      </c>
      <c r="H36" s="469" t="str">
        <f ca="1">IF(C36="","",(INDEX(TIME('Round 3'!$L$5:$L$64,'Round 3'!$M$5:$M$64,),MATCH(C36,'Round 3'!$K$5:$K$64,0))))</f>
        <v/>
      </c>
      <c r="I36" s="469" t="str">
        <f ca="1">IF(C36="","",(INDEX(TIME('Round 4'!$L$5:$L$64,'Round 4'!$M$5:$M$64,),MATCH(C36,'Round 4'!$K$5:$K$64,0))))</f>
        <v/>
      </c>
      <c r="J36" s="469" t="str">
        <f ca="1">IF(C36="","",(INDEX(TIME('Round 5'!$L$5:$L$64,'Round 5'!$M$5:$M$64,),MATCH(C36,'Round 5'!$K$5:$K$64,0))))</f>
        <v/>
      </c>
      <c r="K36" s="469" t="str">
        <f ca="1">IF(C36="","",(INDEX(TIME('Round 6'!$L$5:$L$64,'Round 6'!$M$5:$M$64,),MATCH(C36,'Round 6'!$K$5:$K$64,0))))</f>
        <v/>
      </c>
      <c r="L36" s="469" t="str">
        <f ca="1">IF(C36="","",(INDEX(TIME('Round 7'!$L$5:$L$64,'Round 7'!$M$5:$M$64,),MATCH(C36,'Round 7'!$K$5:$K$64,0))))</f>
        <v/>
      </c>
      <c r="M36" s="469" t="str">
        <f ca="1">IF(C36="","",(INDEX(TIME('Round 8'!$L$5:$L$64,'Round 8'!$M$5:$M$64,),MATCH(C36,'Round 8'!$K$5:$K$64,0))))</f>
        <v/>
      </c>
      <c r="N36" s="469" t="str">
        <f ca="1">IF(C36="","",(INDEX(TIME('Round 9'!$L$5:$L$64,'Round 9'!$M$5:$M$64,),MATCH(C36,'Round 9'!$K$5:$K$64,0))))</f>
        <v/>
      </c>
      <c r="O36" s="469" t="str">
        <f ca="1">IF(C36="","",(INDEX(TIME('Round 10'!$L$5:$L$64,'Round 10'!$M$5:$M$64,),MATCH(C36,'Round 10'!$K$5:$K$64,0))))</f>
        <v/>
      </c>
      <c r="P36" s="469" t="str">
        <f ca="1">IF(C36="","",(INDEX(TIME('Round 11'!$L$5:$L$64,'Round 11'!$M$5:$M$64,),MATCH(C36,'Round 11'!$K$5:$K$64,0))))</f>
        <v/>
      </c>
      <c r="Q36" s="470" t="str">
        <f ca="1">IF(C36="","",(INDEX(TIME('Round 12'!$L$5:$L$64,'Round 12'!$M$5:$M$64,),MATCH(C36,'Round 12'!$K$5:$K$64,0))))</f>
        <v/>
      </c>
      <c r="R36" s="184" t="str">
        <f t="shared" ca="1" si="3"/>
        <v/>
      </c>
      <c r="S36" s="261" t="str">
        <f t="shared" ca="1" si="4"/>
        <v/>
      </c>
      <c r="T36" s="261" t="str">
        <f t="shared" ca="1" si="5"/>
        <v/>
      </c>
      <c r="U36" s="261" t="str">
        <f t="shared" ca="1" si="6"/>
        <v/>
      </c>
      <c r="V36" s="261" t="str">
        <f t="shared" ca="1" si="7"/>
        <v/>
      </c>
      <c r="W36" s="261" t="str">
        <f t="shared" ca="1" si="8"/>
        <v/>
      </c>
      <c r="X36" s="261" t="str">
        <f t="shared" ca="1" si="9"/>
        <v/>
      </c>
      <c r="Y36" s="261" t="str">
        <f t="shared" ca="1" si="10"/>
        <v/>
      </c>
      <c r="Z36" s="261" t="str">
        <f t="shared" ca="1" si="11"/>
        <v/>
      </c>
      <c r="AA36" s="261" t="str">
        <f t="shared" ca="1" si="12"/>
        <v/>
      </c>
      <c r="AB36" s="261" t="str">
        <f t="shared" ca="1" si="13"/>
        <v/>
      </c>
      <c r="AC36" s="261" t="str">
        <f t="shared" ca="1" si="14"/>
        <v/>
      </c>
      <c r="AD36" s="261" t="str">
        <f t="shared" ca="1" si="15"/>
        <v/>
      </c>
      <c r="AF36" s="476" t="str">
        <f t="shared" ca="1" si="16"/>
        <v/>
      </c>
      <c r="AG36" s="476" t="str">
        <f t="shared" ca="1" si="17"/>
        <v/>
      </c>
      <c r="AH36" s="476" t="str">
        <f t="shared" ca="1" si="18"/>
        <v/>
      </c>
      <c r="AI36" s="476" t="str">
        <f t="shared" ca="1" si="19"/>
        <v/>
      </c>
      <c r="AJ36" s="476" t="str">
        <f t="shared" ca="1" si="20"/>
        <v/>
      </c>
      <c r="AK36" s="476" t="str">
        <f t="shared" ca="1" si="21"/>
        <v/>
      </c>
      <c r="AL36" s="476" t="str">
        <f t="shared" ca="1" si="22"/>
        <v/>
      </c>
      <c r="AM36" s="476" t="str">
        <f t="shared" ca="1" si="23"/>
        <v/>
      </c>
      <c r="AN36" s="476" t="str">
        <f t="shared" ca="1" si="24"/>
        <v/>
      </c>
      <c r="AO36" s="476" t="str">
        <f t="shared" ca="1" si="25"/>
        <v/>
      </c>
      <c r="AP36" s="476" t="str">
        <f t="shared" ca="1" si="26"/>
        <v/>
      </c>
      <c r="AQ36" s="476" t="str">
        <f t="shared" ca="1" si="27"/>
        <v/>
      </c>
      <c r="AR36" s="476" t="str">
        <f t="shared" ca="1" si="28"/>
        <v/>
      </c>
    </row>
    <row r="37" spans="2:44" s="447" customFormat="1" ht="14.25">
      <c r="B37" s="46">
        <v>33</v>
      </c>
      <c r="C37" s="449" t="str">
        <f ca="1">'Final Scores'!C38</f>
        <v/>
      </c>
      <c r="D37" s="496" t="str">
        <f t="shared" ref="D37:D64" ca="1" si="29">IF(C37="","",RANK(E37,$E$5:$E$64,1))</f>
        <v/>
      </c>
      <c r="E37" s="493" t="str">
        <f t="shared" ref="E37:E64" ca="1" si="30">IF(C37="","",AR37/86400)</f>
        <v/>
      </c>
      <c r="F37" s="468" t="str">
        <f ca="1">IF(C37="","",(INDEX(TIME('Round 1'!$L$5:$L$64,'Round 1'!$M$5:$M$64,),MATCH(C37,'Round 1'!$K$5:$K$64,0))))</f>
        <v/>
      </c>
      <c r="G37" s="469" t="str">
        <f ca="1">IF(C37="","",(INDEX(TIME('Round 2'!$L$5:$L$64,'Round 2'!$M$5:$M$64,),MATCH(C37,'Round 2'!$K$5:$K$64,0))))</f>
        <v/>
      </c>
      <c r="H37" s="469" t="str">
        <f ca="1">IF(C37="","",(INDEX(TIME('Round 3'!$L$5:$L$64,'Round 3'!$M$5:$M$64,),MATCH(C37,'Round 3'!$K$5:$K$64,0))))</f>
        <v/>
      </c>
      <c r="I37" s="469" t="str">
        <f ca="1">IF(C37="","",(INDEX(TIME('Round 4'!$L$5:$L$64,'Round 4'!$M$5:$M$64,),MATCH(C37,'Round 4'!$K$5:$K$64,0))))</f>
        <v/>
      </c>
      <c r="J37" s="469" t="str">
        <f ca="1">IF(C37="","",(INDEX(TIME('Round 5'!$L$5:$L$64,'Round 5'!$M$5:$M$64,),MATCH(C37,'Round 5'!$K$5:$K$64,0))))</f>
        <v/>
      </c>
      <c r="K37" s="469" t="str">
        <f ca="1">IF(C37="","",(INDEX(TIME('Round 6'!$L$5:$L$64,'Round 6'!$M$5:$M$64,),MATCH(C37,'Round 6'!$K$5:$K$64,0))))</f>
        <v/>
      </c>
      <c r="L37" s="469" t="str">
        <f ca="1">IF(C37="","",(INDEX(TIME('Round 7'!$L$5:$L$64,'Round 7'!$M$5:$M$64,),MATCH(C37,'Round 7'!$K$5:$K$64,0))))</f>
        <v/>
      </c>
      <c r="M37" s="469" t="str">
        <f ca="1">IF(C37="","",(INDEX(TIME('Round 8'!$L$5:$L$64,'Round 8'!$M$5:$M$64,),MATCH(C37,'Round 8'!$K$5:$K$64,0))))</f>
        <v/>
      </c>
      <c r="N37" s="469" t="str">
        <f ca="1">IF(C37="","",(INDEX(TIME('Round 9'!$L$5:$L$64,'Round 9'!$M$5:$M$64,),MATCH(C37,'Round 9'!$K$5:$K$64,0))))</f>
        <v/>
      </c>
      <c r="O37" s="469" t="str">
        <f ca="1">IF(C37="","",(INDEX(TIME('Round 10'!$L$5:$L$64,'Round 10'!$M$5:$M$64,),MATCH(C37,'Round 10'!$K$5:$K$64,0))))</f>
        <v/>
      </c>
      <c r="P37" s="469" t="str">
        <f ca="1">IF(C37="","",(INDEX(TIME('Round 11'!$L$5:$L$64,'Round 11'!$M$5:$M$64,),MATCH(C37,'Round 11'!$K$5:$K$64,0))))</f>
        <v/>
      </c>
      <c r="Q37" s="470" t="str">
        <f ca="1">IF(C37="","",(INDEX(TIME('Round 12'!$L$5:$L$64,'Round 12'!$M$5:$M$64,),MATCH(C37,'Round 12'!$K$5:$K$64,0))))</f>
        <v/>
      </c>
      <c r="R37" s="184" t="str">
        <f t="shared" ref="R37:R64" ca="1" si="31">IF(C37="","",IF(COUNTIF(D:D,D37)&gt;1,"TIE",""))</f>
        <v/>
      </c>
      <c r="S37" s="261" t="str">
        <f t="shared" ref="S37:S64" ca="1" si="32">IF(C37="","",HOUR(F37)*60+MINUTE(F37))</f>
        <v/>
      </c>
      <c r="T37" s="261" t="str">
        <f t="shared" ref="T37:T64" ca="1" si="33">IF(F37="","",HOUR(G37)*60+MINUTE(G37))</f>
        <v/>
      </c>
      <c r="U37" s="261" t="str">
        <f t="shared" ref="U37:U64" ca="1" si="34">IF(G37="","",HOUR(H37)*60+MINUTE(H37))</f>
        <v/>
      </c>
      <c r="V37" s="261" t="str">
        <f t="shared" ref="V37:V64" ca="1" si="35">IF(H37="","",HOUR(I37)*60+MINUTE(I37))</f>
        <v/>
      </c>
      <c r="W37" s="261" t="str">
        <f t="shared" ref="W37:W64" ca="1" si="36">IF(I37="","",HOUR(J37)*60+MINUTE(J37))</f>
        <v/>
      </c>
      <c r="X37" s="261" t="str">
        <f t="shared" ref="X37:X64" ca="1" si="37">IF(J37="","",HOUR(K37)*60+MINUTE(K37))</f>
        <v/>
      </c>
      <c r="Y37" s="261" t="str">
        <f t="shared" ref="Y37:Y64" ca="1" si="38">IF(K37="","",HOUR(L37)*60+MINUTE(L37))</f>
        <v/>
      </c>
      <c r="Z37" s="261" t="str">
        <f t="shared" ref="Z37:Z64" ca="1" si="39">IF(L37="","",HOUR(M37)*60+MINUTE(M37))</f>
        <v/>
      </c>
      <c r="AA37" s="261" t="str">
        <f t="shared" ref="AA37:AA64" ca="1" si="40">IF(M37="","",HOUR(N37)*60+MINUTE(N37))</f>
        <v/>
      </c>
      <c r="AB37" s="261" t="str">
        <f t="shared" ref="AB37:AB64" ca="1" si="41">IF(N37="","",HOUR(O37)*60+MINUTE(O37))</f>
        <v/>
      </c>
      <c r="AC37" s="261" t="str">
        <f t="shared" ref="AC37:AC64" ca="1" si="42">IF(O37="","",HOUR(P37)*60+MINUTE(P37))</f>
        <v/>
      </c>
      <c r="AD37" s="261" t="str">
        <f t="shared" ref="AD37:AD64" ca="1" si="43">IF(P37="","",HOUR(Q37)*60+MINUTE(Q37))</f>
        <v/>
      </c>
      <c r="AF37" s="476" t="str">
        <f t="shared" ref="AF37:AF64" ca="1" si="44">IF(C37="","",IF(S37&gt;S$4,(S37-S$4),(S$4-S37)))</f>
        <v/>
      </c>
      <c r="AG37" s="476" t="str">
        <f t="shared" ref="AG37:AG64" ca="1" si="45">IF(F37="","",IF(T37&gt;T$4,(T37-T$4),(T$4-T37)))</f>
        <v/>
      </c>
      <c r="AH37" s="476" t="str">
        <f t="shared" ref="AH37:AH64" ca="1" si="46">IF(G37="","",IF(U37&gt;U$4,(U37-U$4),(U$4-U37)))</f>
        <v/>
      </c>
      <c r="AI37" s="476" t="str">
        <f t="shared" ref="AI37:AI64" ca="1" si="47">IF(H37="","",IF(V37&gt;V$4,(V37-V$4),(V$4-V37)))</f>
        <v/>
      </c>
      <c r="AJ37" s="476" t="str">
        <f t="shared" ref="AJ37:AJ64" ca="1" si="48">IF(I37="","",IF(W37&gt;W$4,(W37-W$4),(W$4-W37)))</f>
        <v/>
      </c>
      <c r="AK37" s="476" t="str">
        <f t="shared" ref="AK37:AK64" ca="1" si="49">IF(J37="","",IF(X37&gt;X$4,(X37-X$4),(X$4-X37)))</f>
        <v/>
      </c>
      <c r="AL37" s="476" t="str">
        <f t="shared" ref="AL37:AL64" ca="1" si="50">IF(K37="","",IF(Y37&gt;Y$4,(Y37-Y$4),(Y$4-Y37)))</f>
        <v/>
      </c>
      <c r="AM37" s="476" t="str">
        <f t="shared" ref="AM37:AM64" ca="1" si="51">IF(L37="","",IF(Z37&gt;Z$4,(Z37-Z$4),(Z$4-Z37)))</f>
        <v/>
      </c>
      <c r="AN37" s="476" t="str">
        <f t="shared" ref="AN37:AN64" ca="1" si="52">IF(M37="","",IF(AA37&gt;AA$4,(AA37-AA$4),(AA$4-AA37)))</f>
        <v/>
      </c>
      <c r="AO37" s="476" t="str">
        <f t="shared" ref="AO37:AO64" ca="1" si="53">IF(N37="","",IF(AB37&gt;AB$4,(AB37-AB$4),(AB$4-AB37)))</f>
        <v/>
      </c>
      <c r="AP37" s="476" t="str">
        <f t="shared" ref="AP37:AP64" ca="1" si="54">IF(O37="","",IF(AC37&gt;AC$4,(AC37-AC$4),(AC$4-AC37)))</f>
        <v/>
      </c>
      <c r="AQ37" s="476" t="str">
        <f t="shared" ref="AQ37:AQ64" ca="1" si="55">IF(P37="","",IF(AD37&gt;AD$4,(AD37-AD$4),(AD$4-AD37)))</f>
        <v/>
      </c>
      <c r="AR37" s="476" t="str">
        <f t="shared" ref="AR37:AR64" ca="1" si="56">IF(C37="","",SUM(AF37:AQ37))</f>
        <v/>
      </c>
    </row>
    <row r="38" spans="2:44" s="447" customFormat="1" ht="14.25">
      <c r="B38" s="46">
        <v>34</v>
      </c>
      <c r="C38" s="449" t="str">
        <f ca="1">'Final Scores'!C39</f>
        <v/>
      </c>
      <c r="D38" s="496" t="str">
        <f t="shared" ca="1" si="29"/>
        <v/>
      </c>
      <c r="E38" s="493" t="str">
        <f t="shared" ca="1" si="30"/>
        <v/>
      </c>
      <c r="F38" s="468" t="str">
        <f ca="1">IF(C38="","",(INDEX(TIME('Round 1'!$L$5:$L$64,'Round 1'!$M$5:$M$64,),MATCH(C38,'Round 1'!$K$5:$K$64,0))))</f>
        <v/>
      </c>
      <c r="G38" s="469" t="str">
        <f ca="1">IF(C38="","",(INDEX(TIME('Round 2'!$L$5:$L$64,'Round 2'!$M$5:$M$64,),MATCH(C38,'Round 2'!$K$5:$K$64,0))))</f>
        <v/>
      </c>
      <c r="H38" s="469" t="str">
        <f ca="1">IF(C38="","",(INDEX(TIME('Round 3'!$L$5:$L$64,'Round 3'!$M$5:$M$64,),MATCH(C38,'Round 3'!$K$5:$K$64,0))))</f>
        <v/>
      </c>
      <c r="I38" s="469" t="str">
        <f ca="1">IF(C38="","",(INDEX(TIME('Round 4'!$L$5:$L$64,'Round 4'!$M$5:$M$64,),MATCH(C38,'Round 4'!$K$5:$K$64,0))))</f>
        <v/>
      </c>
      <c r="J38" s="469" t="str">
        <f ca="1">IF(C38="","",(INDEX(TIME('Round 5'!$L$5:$L$64,'Round 5'!$M$5:$M$64,),MATCH(C38,'Round 5'!$K$5:$K$64,0))))</f>
        <v/>
      </c>
      <c r="K38" s="469" t="str">
        <f ca="1">IF(C38="","",(INDEX(TIME('Round 6'!$L$5:$L$64,'Round 6'!$M$5:$M$64,),MATCH(C38,'Round 6'!$K$5:$K$64,0))))</f>
        <v/>
      </c>
      <c r="L38" s="469" t="str">
        <f ca="1">IF(C38="","",(INDEX(TIME('Round 7'!$L$5:$L$64,'Round 7'!$M$5:$M$64,),MATCH(C38,'Round 7'!$K$5:$K$64,0))))</f>
        <v/>
      </c>
      <c r="M38" s="469" t="str">
        <f ca="1">IF(C38="","",(INDEX(TIME('Round 8'!$L$5:$L$64,'Round 8'!$M$5:$M$64,),MATCH(C38,'Round 8'!$K$5:$K$64,0))))</f>
        <v/>
      </c>
      <c r="N38" s="469" t="str">
        <f ca="1">IF(C38="","",(INDEX(TIME('Round 9'!$L$5:$L$64,'Round 9'!$M$5:$M$64,),MATCH(C38,'Round 9'!$K$5:$K$64,0))))</f>
        <v/>
      </c>
      <c r="O38" s="469" t="str">
        <f ca="1">IF(C38="","",(INDEX(TIME('Round 10'!$L$5:$L$64,'Round 10'!$M$5:$M$64,),MATCH(C38,'Round 10'!$K$5:$K$64,0))))</f>
        <v/>
      </c>
      <c r="P38" s="469" t="str">
        <f ca="1">IF(C38="","",(INDEX(TIME('Round 11'!$L$5:$L$64,'Round 11'!$M$5:$M$64,),MATCH(C38,'Round 11'!$K$5:$K$64,0))))</f>
        <v/>
      </c>
      <c r="Q38" s="470" t="str">
        <f ca="1">IF(C38="","",(INDEX(TIME('Round 12'!$L$5:$L$64,'Round 12'!$M$5:$M$64,),MATCH(C38,'Round 12'!$K$5:$K$64,0))))</f>
        <v/>
      </c>
      <c r="R38" s="184" t="str">
        <f t="shared" ca="1" si="31"/>
        <v/>
      </c>
      <c r="S38" s="261" t="str">
        <f t="shared" ca="1" si="32"/>
        <v/>
      </c>
      <c r="T38" s="261" t="str">
        <f t="shared" ca="1" si="33"/>
        <v/>
      </c>
      <c r="U38" s="261" t="str">
        <f t="shared" ca="1" si="34"/>
        <v/>
      </c>
      <c r="V38" s="261" t="str">
        <f t="shared" ca="1" si="35"/>
        <v/>
      </c>
      <c r="W38" s="261" t="str">
        <f t="shared" ca="1" si="36"/>
        <v/>
      </c>
      <c r="X38" s="261" t="str">
        <f t="shared" ca="1" si="37"/>
        <v/>
      </c>
      <c r="Y38" s="261" t="str">
        <f t="shared" ca="1" si="38"/>
        <v/>
      </c>
      <c r="Z38" s="261" t="str">
        <f t="shared" ca="1" si="39"/>
        <v/>
      </c>
      <c r="AA38" s="261" t="str">
        <f t="shared" ca="1" si="40"/>
        <v/>
      </c>
      <c r="AB38" s="261" t="str">
        <f t="shared" ca="1" si="41"/>
        <v/>
      </c>
      <c r="AC38" s="261" t="str">
        <f t="shared" ca="1" si="42"/>
        <v/>
      </c>
      <c r="AD38" s="261" t="str">
        <f t="shared" ca="1" si="43"/>
        <v/>
      </c>
      <c r="AF38" s="476" t="str">
        <f t="shared" ca="1" si="44"/>
        <v/>
      </c>
      <c r="AG38" s="476" t="str">
        <f t="shared" ca="1" si="45"/>
        <v/>
      </c>
      <c r="AH38" s="476" t="str">
        <f t="shared" ca="1" si="46"/>
        <v/>
      </c>
      <c r="AI38" s="476" t="str">
        <f t="shared" ca="1" si="47"/>
        <v/>
      </c>
      <c r="AJ38" s="476" t="str">
        <f t="shared" ca="1" si="48"/>
        <v/>
      </c>
      <c r="AK38" s="476" t="str">
        <f t="shared" ca="1" si="49"/>
        <v/>
      </c>
      <c r="AL38" s="476" t="str">
        <f t="shared" ca="1" si="50"/>
        <v/>
      </c>
      <c r="AM38" s="476" t="str">
        <f t="shared" ca="1" si="51"/>
        <v/>
      </c>
      <c r="AN38" s="476" t="str">
        <f t="shared" ca="1" si="52"/>
        <v/>
      </c>
      <c r="AO38" s="476" t="str">
        <f t="shared" ca="1" si="53"/>
        <v/>
      </c>
      <c r="AP38" s="476" t="str">
        <f t="shared" ca="1" si="54"/>
        <v/>
      </c>
      <c r="AQ38" s="476" t="str">
        <f t="shared" ca="1" si="55"/>
        <v/>
      </c>
      <c r="AR38" s="476" t="str">
        <f t="shared" ca="1" si="56"/>
        <v/>
      </c>
    </row>
    <row r="39" spans="2:44" s="447" customFormat="1" ht="14.25">
      <c r="B39" s="46">
        <v>35</v>
      </c>
      <c r="C39" s="449" t="str">
        <f ca="1">'Final Scores'!C40</f>
        <v/>
      </c>
      <c r="D39" s="496" t="str">
        <f t="shared" ca="1" si="29"/>
        <v/>
      </c>
      <c r="E39" s="493" t="str">
        <f t="shared" ca="1" si="30"/>
        <v/>
      </c>
      <c r="F39" s="468" t="str">
        <f ca="1">IF(C39="","",(INDEX(TIME('Round 1'!$L$5:$L$64,'Round 1'!$M$5:$M$64,),MATCH(C39,'Round 1'!$K$5:$K$64,0))))</f>
        <v/>
      </c>
      <c r="G39" s="469" t="str">
        <f ca="1">IF(C39="","",(INDEX(TIME('Round 2'!$L$5:$L$64,'Round 2'!$M$5:$M$64,),MATCH(C39,'Round 2'!$K$5:$K$64,0))))</f>
        <v/>
      </c>
      <c r="H39" s="469" t="str">
        <f ca="1">IF(C39="","",(INDEX(TIME('Round 3'!$L$5:$L$64,'Round 3'!$M$5:$M$64,),MATCH(C39,'Round 3'!$K$5:$K$64,0))))</f>
        <v/>
      </c>
      <c r="I39" s="469" t="str">
        <f ca="1">IF(C39="","",(INDEX(TIME('Round 4'!$L$5:$L$64,'Round 4'!$M$5:$M$64,),MATCH(C39,'Round 4'!$K$5:$K$64,0))))</f>
        <v/>
      </c>
      <c r="J39" s="469" t="str">
        <f ca="1">IF(C39="","",(INDEX(TIME('Round 5'!$L$5:$L$64,'Round 5'!$M$5:$M$64,),MATCH(C39,'Round 5'!$K$5:$K$64,0))))</f>
        <v/>
      </c>
      <c r="K39" s="469" t="str">
        <f ca="1">IF(C39="","",(INDEX(TIME('Round 6'!$L$5:$L$64,'Round 6'!$M$5:$M$64,),MATCH(C39,'Round 6'!$K$5:$K$64,0))))</f>
        <v/>
      </c>
      <c r="L39" s="469" t="str">
        <f ca="1">IF(C39="","",(INDEX(TIME('Round 7'!$L$5:$L$64,'Round 7'!$M$5:$M$64,),MATCH(C39,'Round 7'!$K$5:$K$64,0))))</f>
        <v/>
      </c>
      <c r="M39" s="469" t="str">
        <f ca="1">IF(C39="","",(INDEX(TIME('Round 8'!$L$5:$L$64,'Round 8'!$M$5:$M$64,),MATCH(C39,'Round 8'!$K$5:$K$64,0))))</f>
        <v/>
      </c>
      <c r="N39" s="469" t="str">
        <f ca="1">IF(C39="","",(INDEX(TIME('Round 9'!$L$5:$L$64,'Round 9'!$M$5:$M$64,),MATCH(C39,'Round 9'!$K$5:$K$64,0))))</f>
        <v/>
      </c>
      <c r="O39" s="469" t="str">
        <f ca="1">IF(C39="","",(INDEX(TIME('Round 10'!$L$5:$L$64,'Round 10'!$M$5:$M$64,),MATCH(C39,'Round 10'!$K$5:$K$64,0))))</f>
        <v/>
      </c>
      <c r="P39" s="469" t="str">
        <f ca="1">IF(C39="","",(INDEX(TIME('Round 11'!$L$5:$L$64,'Round 11'!$M$5:$M$64,),MATCH(C39,'Round 11'!$K$5:$K$64,0))))</f>
        <v/>
      </c>
      <c r="Q39" s="470" t="str">
        <f ca="1">IF(C39="","",(INDEX(TIME('Round 12'!$L$5:$L$64,'Round 12'!$M$5:$M$64,),MATCH(C39,'Round 12'!$K$5:$K$64,0))))</f>
        <v/>
      </c>
      <c r="R39" s="184" t="str">
        <f t="shared" ca="1" si="31"/>
        <v/>
      </c>
      <c r="S39" s="261" t="str">
        <f t="shared" ca="1" si="32"/>
        <v/>
      </c>
      <c r="T39" s="261" t="str">
        <f t="shared" ca="1" si="33"/>
        <v/>
      </c>
      <c r="U39" s="261" t="str">
        <f t="shared" ca="1" si="34"/>
        <v/>
      </c>
      <c r="V39" s="261" t="str">
        <f t="shared" ca="1" si="35"/>
        <v/>
      </c>
      <c r="W39" s="261" t="str">
        <f t="shared" ca="1" si="36"/>
        <v/>
      </c>
      <c r="X39" s="261" t="str">
        <f t="shared" ca="1" si="37"/>
        <v/>
      </c>
      <c r="Y39" s="261" t="str">
        <f t="shared" ca="1" si="38"/>
        <v/>
      </c>
      <c r="Z39" s="261" t="str">
        <f t="shared" ca="1" si="39"/>
        <v/>
      </c>
      <c r="AA39" s="261" t="str">
        <f t="shared" ca="1" si="40"/>
        <v/>
      </c>
      <c r="AB39" s="261" t="str">
        <f t="shared" ca="1" si="41"/>
        <v/>
      </c>
      <c r="AC39" s="261" t="str">
        <f t="shared" ca="1" si="42"/>
        <v/>
      </c>
      <c r="AD39" s="261" t="str">
        <f t="shared" ca="1" si="43"/>
        <v/>
      </c>
      <c r="AF39" s="476" t="str">
        <f t="shared" ca="1" si="44"/>
        <v/>
      </c>
      <c r="AG39" s="476" t="str">
        <f t="shared" ca="1" si="45"/>
        <v/>
      </c>
      <c r="AH39" s="476" t="str">
        <f t="shared" ca="1" si="46"/>
        <v/>
      </c>
      <c r="AI39" s="476" t="str">
        <f t="shared" ca="1" si="47"/>
        <v/>
      </c>
      <c r="AJ39" s="476" t="str">
        <f t="shared" ca="1" si="48"/>
        <v/>
      </c>
      <c r="AK39" s="476" t="str">
        <f t="shared" ca="1" si="49"/>
        <v/>
      </c>
      <c r="AL39" s="476" t="str">
        <f t="shared" ca="1" si="50"/>
        <v/>
      </c>
      <c r="AM39" s="476" t="str">
        <f t="shared" ca="1" si="51"/>
        <v/>
      </c>
      <c r="AN39" s="476" t="str">
        <f t="shared" ca="1" si="52"/>
        <v/>
      </c>
      <c r="AO39" s="476" t="str">
        <f t="shared" ca="1" si="53"/>
        <v/>
      </c>
      <c r="AP39" s="476" t="str">
        <f t="shared" ca="1" si="54"/>
        <v/>
      </c>
      <c r="AQ39" s="476" t="str">
        <f t="shared" ca="1" si="55"/>
        <v/>
      </c>
      <c r="AR39" s="476" t="str">
        <f t="shared" ca="1" si="56"/>
        <v/>
      </c>
    </row>
    <row r="40" spans="2:44" s="447" customFormat="1" ht="14.25">
      <c r="B40" s="46">
        <v>36</v>
      </c>
      <c r="C40" s="449" t="str">
        <f ca="1">'Final Scores'!C41</f>
        <v/>
      </c>
      <c r="D40" s="496" t="str">
        <f t="shared" ca="1" si="29"/>
        <v/>
      </c>
      <c r="E40" s="493" t="str">
        <f t="shared" ca="1" si="30"/>
        <v/>
      </c>
      <c r="F40" s="468" t="str">
        <f ca="1">IF(C40="","",(INDEX(TIME('Round 1'!$L$5:$L$64,'Round 1'!$M$5:$M$64,),MATCH(C40,'Round 1'!$K$5:$K$64,0))))</f>
        <v/>
      </c>
      <c r="G40" s="469" t="str">
        <f ca="1">IF(C40="","",(INDEX(TIME('Round 2'!$L$5:$L$64,'Round 2'!$M$5:$M$64,),MATCH(C40,'Round 2'!$K$5:$K$64,0))))</f>
        <v/>
      </c>
      <c r="H40" s="469" t="str">
        <f ca="1">IF(C40="","",(INDEX(TIME('Round 3'!$L$5:$L$64,'Round 3'!$M$5:$M$64,),MATCH(C40,'Round 3'!$K$5:$K$64,0))))</f>
        <v/>
      </c>
      <c r="I40" s="469" t="str">
        <f ca="1">IF(C40="","",(INDEX(TIME('Round 4'!$L$5:$L$64,'Round 4'!$M$5:$M$64,),MATCH(C40,'Round 4'!$K$5:$K$64,0))))</f>
        <v/>
      </c>
      <c r="J40" s="469" t="str">
        <f ca="1">IF(C40="","",(INDEX(TIME('Round 5'!$L$5:$L$64,'Round 5'!$M$5:$M$64,),MATCH(C40,'Round 5'!$K$5:$K$64,0))))</f>
        <v/>
      </c>
      <c r="K40" s="469" t="str">
        <f ca="1">IF(C40="","",(INDEX(TIME('Round 6'!$L$5:$L$64,'Round 6'!$M$5:$M$64,),MATCH(C40,'Round 6'!$K$5:$K$64,0))))</f>
        <v/>
      </c>
      <c r="L40" s="469" t="str">
        <f ca="1">IF(C40="","",(INDEX(TIME('Round 7'!$L$5:$L$64,'Round 7'!$M$5:$M$64,),MATCH(C40,'Round 7'!$K$5:$K$64,0))))</f>
        <v/>
      </c>
      <c r="M40" s="469" t="str">
        <f ca="1">IF(C40="","",(INDEX(TIME('Round 8'!$L$5:$L$64,'Round 8'!$M$5:$M$64,),MATCH(C40,'Round 8'!$K$5:$K$64,0))))</f>
        <v/>
      </c>
      <c r="N40" s="469" t="str">
        <f ca="1">IF(C40="","",(INDEX(TIME('Round 9'!$L$5:$L$64,'Round 9'!$M$5:$M$64,),MATCH(C40,'Round 9'!$K$5:$K$64,0))))</f>
        <v/>
      </c>
      <c r="O40" s="469" t="str">
        <f ca="1">IF(C40="","",(INDEX(TIME('Round 10'!$L$5:$L$64,'Round 10'!$M$5:$M$64,),MATCH(C40,'Round 10'!$K$5:$K$64,0))))</f>
        <v/>
      </c>
      <c r="P40" s="469" t="str">
        <f ca="1">IF(C40="","",(INDEX(TIME('Round 11'!$L$5:$L$64,'Round 11'!$M$5:$M$64,),MATCH(C40,'Round 11'!$K$5:$K$64,0))))</f>
        <v/>
      </c>
      <c r="Q40" s="470" t="str">
        <f ca="1">IF(C40="","",(INDEX(TIME('Round 12'!$L$5:$L$64,'Round 12'!$M$5:$M$64,),MATCH(C40,'Round 12'!$K$5:$K$64,0))))</f>
        <v/>
      </c>
      <c r="R40" s="184" t="str">
        <f t="shared" ca="1" si="31"/>
        <v/>
      </c>
      <c r="S40" s="261" t="str">
        <f t="shared" ca="1" si="32"/>
        <v/>
      </c>
      <c r="T40" s="261" t="str">
        <f t="shared" ca="1" si="33"/>
        <v/>
      </c>
      <c r="U40" s="261" t="str">
        <f t="shared" ca="1" si="34"/>
        <v/>
      </c>
      <c r="V40" s="261" t="str">
        <f t="shared" ca="1" si="35"/>
        <v/>
      </c>
      <c r="W40" s="261" t="str">
        <f t="shared" ca="1" si="36"/>
        <v/>
      </c>
      <c r="X40" s="261" t="str">
        <f t="shared" ca="1" si="37"/>
        <v/>
      </c>
      <c r="Y40" s="261" t="str">
        <f t="shared" ca="1" si="38"/>
        <v/>
      </c>
      <c r="Z40" s="261" t="str">
        <f t="shared" ca="1" si="39"/>
        <v/>
      </c>
      <c r="AA40" s="261" t="str">
        <f t="shared" ca="1" si="40"/>
        <v/>
      </c>
      <c r="AB40" s="261" t="str">
        <f t="shared" ca="1" si="41"/>
        <v/>
      </c>
      <c r="AC40" s="261" t="str">
        <f t="shared" ca="1" si="42"/>
        <v/>
      </c>
      <c r="AD40" s="261" t="str">
        <f t="shared" ca="1" si="43"/>
        <v/>
      </c>
      <c r="AF40" s="476" t="str">
        <f t="shared" ca="1" si="44"/>
        <v/>
      </c>
      <c r="AG40" s="476" t="str">
        <f t="shared" ca="1" si="45"/>
        <v/>
      </c>
      <c r="AH40" s="476" t="str">
        <f t="shared" ca="1" si="46"/>
        <v/>
      </c>
      <c r="AI40" s="476" t="str">
        <f t="shared" ca="1" si="47"/>
        <v/>
      </c>
      <c r="AJ40" s="476" t="str">
        <f t="shared" ca="1" si="48"/>
        <v/>
      </c>
      <c r="AK40" s="476" t="str">
        <f t="shared" ca="1" si="49"/>
        <v/>
      </c>
      <c r="AL40" s="476" t="str">
        <f t="shared" ca="1" si="50"/>
        <v/>
      </c>
      <c r="AM40" s="476" t="str">
        <f t="shared" ca="1" si="51"/>
        <v/>
      </c>
      <c r="AN40" s="476" t="str">
        <f t="shared" ca="1" si="52"/>
        <v/>
      </c>
      <c r="AO40" s="476" t="str">
        <f t="shared" ca="1" si="53"/>
        <v/>
      </c>
      <c r="AP40" s="476" t="str">
        <f t="shared" ca="1" si="54"/>
        <v/>
      </c>
      <c r="AQ40" s="476" t="str">
        <f t="shared" ca="1" si="55"/>
        <v/>
      </c>
      <c r="AR40" s="476" t="str">
        <f t="shared" ca="1" si="56"/>
        <v/>
      </c>
    </row>
    <row r="41" spans="2:44" s="447" customFormat="1" ht="14.25">
      <c r="B41" s="46">
        <v>37</v>
      </c>
      <c r="C41" s="449" t="str">
        <f ca="1">'Final Scores'!C42</f>
        <v/>
      </c>
      <c r="D41" s="496" t="str">
        <f t="shared" ca="1" si="29"/>
        <v/>
      </c>
      <c r="E41" s="493" t="str">
        <f t="shared" ca="1" si="30"/>
        <v/>
      </c>
      <c r="F41" s="468" t="str">
        <f ca="1">IF(C41="","",(INDEX(TIME('Round 1'!$L$5:$L$64,'Round 1'!$M$5:$M$64,),MATCH(C41,'Round 1'!$K$5:$K$64,0))))</f>
        <v/>
      </c>
      <c r="G41" s="469" t="str">
        <f ca="1">IF(C41="","",(INDEX(TIME('Round 2'!$L$5:$L$64,'Round 2'!$M$5:$M$64,),MATCH(C41,'Round 2'!$K$5:$K$64,0))))</f>
        <v/>
      </c>
      <c r="H41" s="469" t="str">
        <f ca="1">IF(C41="","",(INDEX(TIME('Round 3'!$L$5:$L$64,'Round 3'!$M$5:$M$64,),MATCH(C41,'Round 3'!$K$5:$K$64,0))))</f>
        <v/>
      </c>
      <c r="I41" s="469" t="str">
        <f ca="1">IF(C41="","",(INDEX(TIME('Round 4'!$L$5:$L$64,'Round 4'!$M$5:$M$64,),MATCH(C41,'Round 4'!$K$5:$K$64,0))))</f>
        <v/>
      </c>
      <c r="J41" s="469" t="str">
        <f ca="1">IF(C41="","",(INDEX(TIME('Round 5'!$L$5:$L$64,'Round 5'!$M$5:$M$64,),MATCH(C41,'Round 5'!$K$5:$K$64,0))))</f>
        <v/>
      </c>
      <c r="K41" s="469" t="str">
        <f ca="1">IF(C41="","",(INDEX(TIME('Round 6'!$L$5:$L$64,'Round 6'!$M$5:$M$64,),MATCH(C41,'Round 6'!$K$5:$K$64,0))))</f>
        <v/>
      </c>
      <c r="L41" s="469" t="str">
        <f ca="1">IF(C41="","",(INDEX(TIME('Round 7'!$L$5:$L$64,'Round 7'!$M$5:$M$64,),MATCH(C41,'Round 7'!$K$5:$K$64,0))))</f>
        <v/>
      </c>
      <c r="M41" s="469" t="str">
        <f ca="1">IF(C41="","",(INDEX(TIME('Round 8'!$L$5:$L$64,'Round 8'!$M$5:$M$64,),MATCH(C41,'Round 8'!$K$5:$K$64,0))))</f>
        <v/>
      </c>
      <c r="N41" s="469" t="str">
        <f ca="1">IF(C41="","",(INDEX(TIME('Round 9'!$L$5:$L$64,'Round 9'!$M$5:$M$64,),MATCH(C41,'Round 9'!$K$5:$K$64,0))))</f>
        <v/>
      </c>
      <c r="O41" s="469" t="str">
        <f ca="1">IF(C41="","",(INDEX(TIME('Round 10'!$L$5:$L$64,'Round 10'!$M$5:$M$64,),MATCH(C41,'Round 10'!$K$5:$K$64,0))))</f>
        <v/>
      </c>
      <c r="P41" s="469" t="str">
        <f ca="1">IF(C41="","",(INDEX(TIME('Round 11'!$L$5:$L$64,'Round 11'!$M$5:$M$64,),MATCH(C41,'Round 11'!$K$5:$K$64,0))))</f>
        <v/>
      </c>
      <c r="Q41" s="470" t="str">
        <f ca="1">IF(C41="","",(INDEX(TIME('Round 12'!$L$5:$L$64,'Round 12'!$M$5:$M$64,),MATCH(C41,'Round 12'!$K$5:$K$64,0))))</f>
        <v/>
      </c>
      <c r="R41" s="184" t="str">
        <f t="shared" ca="1" si="31"/>
        <v/>
      </c>
      <c r="S41" s="261" t="str">
        <f t="shared" ca="1" si="32"/>
        <v/>
      </c>
      <c r="T41" s="261" t="str">
        <f t="shared" ca="1" si="33"/>
        <v/>
      </c>
      <c r="U41" s="261" t="str">
        <f t="shared" ca="1" si="34"/>
        <v/>
      </c>
      <c r="V41" s="261" t="str">
        <f t="shared" ca="1" si="35"/>
        <v/>
      </c>
      <c r="W41" s="261" t="str">
        <f t="shared" ca="1" si="36"/>
        <v/>
      </c>
      <c r="X41" s="261" t="str">
        <f t="shared" ca="1" si="37"/>
        <v/>
      </c>
      <c r="Y41" s="261" t="str">
        <f t="shared" ca="1" si="38"/>
        <v/>
      </c>
      <c r="Z41" s="261" t="str">
        <f t="shared" ca="1" si="39"/>
        <v/>
      </c>
      <c r="AA41" s="261" t="str">
        <f t="shared" ca="1" si="40"/>
        <v/>
      </c>
      <c r="AB41" s="261" t="str">
        <f t="shared" ca="1" si="41"/>
        <v/>
      </c>
      <c r="AC41" s="261" t="str">
        <f t="shared" ca="1" si="42"/>
        <v/>
      </c>
      <c r="AD41" s="261" t="str">
        <f t="shared" ca="1" si="43"/>
        <v/>
      </c>
      <c r="AF41" s="476" t="str">
        <f t="shared" ca="1" si="44"/>
        <v/>
      </c>
      <c r="AG41" s="476" t="str">
        <f t="shared" ca="1" si="45"/>
        <v/>
      </c>
      <c r="AH41" s="476" t="str">
        <f t="shared" ca="1" si="46"/>
        <v/>
      </c>
      <c r="AI41" s="476" t="str">
        <f t="shared" ca="1" si="47"/>
        <v/>
      </c>
      <c r="AJ41" s="476" t="str">
        <f t="shared" ca="1" si="48"/>
        <v/>
      </c>
      <c r="AK41" s="476" t="str">
        <f t="shared" ca="1" si="49"/>
        <v/>
      </c>
      <c r="AL41" s="476" t="str">
        <f t="shared" ca="1" si="50"/>
        <v/>
      </c>
      <c r="AM41" s="476" t="str">
        <f t="shared" ca="1" si="51"/>
        <v/>
      </c>
      <c r="AN41" s="476" t="str">
        <f t="shared" ca="1" si="52"/>
        <v/>
      </c>
      <c r="AO41" s="476" t="str">
        <f t="shared" ca="1" si="53"/>
        <v/>
      </c>
      <c r="AP41" s="476" t="str">
        <f t="shared" ca="1" si="54"/>
        <v/>
      </c>
      <c r="AQ41" s="476" t="str">
        <f t="shared" ca="1" si="55"/>
        <v/>
      </c>
      <c r="AR41" s="476" t="str">
        <f t="shared" ca="1" si="56"/>
        <v/>
      </c>
    </row>
    <row r="42" spans="2:44" s="447" customFormat="1" ht="14.25">
      <c r="B42" s="46">
        <v>38</v>
      </c>
      <c r="C42" s="449" t="str">
        <f ca="1">'Final Scores'!C43</f>
        <v/>
      </c>
      <c r="D42" s="496" t="str">
        <f t="shared" ca="1" si="29"/>
        <v/>
      </c>
      <c r="E42" s="493" t="str">
        <f t="shared" ca="1" si="30"/>
        <v/>
      </c>
      <c r="F42" s="468" t="str">
        <f ca="1">IF(C42="","",(INDEX(TIME('Round 1'!$L$5:$L$64,'Round 1'!$M$5:$M$64,),MATCH(C42,'Round 1'!$K$5:$K$64,0))))</f>
        <v/>
      </c>
      <c r="G42" s="469" t="str">
        <f ca="1">IF(C42="","",(INDEX(TIME('Round 2'!$L$5:$L$64,'Round 2'!$M$5:$M$64,),MATCH(C42,'Round 2'!$K$5:$K$64,0))))</f>
        <v/>
      </c>
      <c r="H42" s="469" t="str">
        <f ca="1">IF(C42="","",(INDEX(TIME('Round 3'!$L$5:$L$64,'Round 3'!$M$5:$M$64,),MATCH(C42,'Round 3'!$K$5:$K$64,0))))</f>
        <v/>
      </c>
      <c r="I42" s="469" t="str">
        <f ca="1">IF(C42="","",(INDEX(TIME('Round 4'!$L$5:$L$64,'Round 4'!$M$5:$M$64,),MATCH(C42,'Round 4'!$K$5:$K$64,0))))</f>
        <v/>
      </c>
      <c r="J42" s="469" t="str">
        <f ca="1">IF(C42="","",(INDEX(TIME('Round 5'!$L$5:$L$64,'Round 5'!$M$5:$M$64,),MATCH(C42,'Round 5'!$K$5:$K$64,0))))</f>
        <v/>
      </c>
      <c r="K42" s="469" t="str">
        <f ca="1">IF(C42="","",(INDEX(TIME('Round 6'!$L$5:$L$64,'Round 6'!$M$5:$M$64,),MATCH(C42,'Round 6'!$K$5:$K$64,0))))</f>
        <v/>
      </c>
      <c r="L42" s="469" t="str">
        <f ca="1">IF(C42="","",(INDEX(TIME('Round 7'!$L$5:$L$64,'Round 7'!$M$5:$M$64,),MATCH(C42,'Round 7'!$K$5:$K$64,0))))</f>
        <v/>
      </c>
      <c r="M42" s="469" t="str">
        <f ca="1">IF(C42="","",(INDEX(TIME('Round 8'!$L$5:$L$64,'Round 8'!$M$5:$M$64,),MATCH(C42,'Round 8'!$K$5:$K$64,0))))</f>
        <v/>
      </c>
      <c r="N42" s="469" t="str">
        <f ca="1">IF(C42="","",(INDEX(TIME('Round 9'!$L$5:$L$64,'Round 9'!$M$5:$M$64,),MATCH(C42,'Round 9'!$K$5:$K$64,0))))</f>
        <v/>
      </c>
      <c r="O42" s="469" t="str">
        <f ca="1">IF(C42="","",(INDEX(TIME('Round 10'!$L$5:$L$64,'Round 10'!$M$5:$M$64,),MATCH(C42,'Round 10'!$K$5:$K$64,0))))</f>
        <v/>
      </c>
      <c r="P42" s="469" t="str">
        <f ca="1">IF(C42="","",(INDEX(TIME('Round 11'!$L$5:$L$64,'Round 11'!$M$5:$M$64,),MATCH(C42,'Round 11'!$K$5:$K$64,0))))</f>
        <v/>
      </c>
      <c r="Q42" s="470" t="str">
        <f ca="1">IF(C42="","",(INDEX(TIME('Round 12'!$L$5:$L$64,'Round 12'!$M$5:$M$64,),MATCH(C42,'Round 12'!$K$5:$K$64,0))))</f>
        <v/>
      </c>
      <c r="R42" s="184" t="str">
        <f t="shared" ca="1" si="31"/>
        <v/>
      </c>
      <c r="S42" s="261" t="str">
        <f t="shared" ca="1" si="32"/>
        <v/>
      </c>
      <c r="T42" s="261" t="str">
        <f t="shared" ca="1" si="33"/>
        <v/>
      </c>
      <c r="U42" s="261" t="str">
        <f t="shared" ca="1" si="34"/>
        <v/>
      </c>
      <c r="V42" s="261" t="str">
        <f t="shared" ca="1" si="35"/>
        <v/>
      </c>
      <c r="W42" s="261" t="str">
        <f t="shared" ca="1" si="36"/>
        <v/>
      </c>
      <c r="X42" s="261" t="str">
        <f t="shared" ca="1" si="37"/>
        <v/>
      </c>
      <c r="Y42" s="261" t="str">
        <f t="shared" ca="1" si="38"/>
        <v/>
      </c>
      <c r="Z42" s="261" t="str">
        <f t="shared" ca="1" si="39"/>
        <v/>
      </c>
      <c r="AA42" s="261" t="str">
        <f t="shared" ca="1" si="40"/>
        <v/>
      </c>
      <c r="AB42" s="261" t="str">
        <f t="shared" ca="1" si="41"/>
        <v/>
      </c>
      <c r="AC42" s="261" t="str">
        <f t="shared" ca="1" si="42"/>
        <v/>
      </c>
      <c r="AD42" s="261" t="str">
        <f t="shared" ca="1" si="43"/>
        <v/>
      </c>
      <c r="AF42" s="476" t="str">
        <f t="shared" ca="1" si="44"/>
        <v/>
      </c>
      <c r="AG42" s="476" t="str">
        <f t="shared" ca="1" si="45"/>
        <v/>
      </c>
      <c r="AH42" s="476" t="str">
        <f t="shared" ca="1" si="46"/>
        <v/>
      </c>
      <c r="AI42" s="476" t="str">
        <f t="shared" ca="1" si="47"/>
        <v/>
      </c>
      <c r="AJ42" s="476" t="str">
        <f t="shared" ca="1" si="48"/>
        <v/>
      </c>
      <c r="AK42" s="476" t="str">
        <f t="shared" ca="1" si="49"/>
        <v/>
      </c>
      <c r="AL42" s="476" t="str">
        <f t="shared" ca="1" si="50"/>
        <v/>
      </c>
      <c r="AM42" s="476" t="str">
        <f t="shared" ca="1" si="51"/>
        <v/>
      </c>
      <c r="AN42" s="476" t="str">
        <f t="shared" ca="1" si="52"/>
        <v/>
      </c>
      <c r="AO42" s="476" t="str">
        <f t="shared" ca="1" si="53"/>
        <v/>
      </c>
      <c r="AP42" s="476" t="str">
        <f t="shared" ca="1" si="54"/>
        <v/>
      </c>
      <c r="AQ42" s="476" t="str">
        <f t="shared" ca="1" si="55"/>
        <v/>
      </c>
      <c r="AR42" s="476" t="str">
        <f t="shared" ca="1" si="56"/>
        <v/>
      </c>
    </row>
    <row r="43" spans="2:44" s="447" customFormat="1" ht="14.25">
      <c r="B43" s="46">
        <v>39</v>
      </c>
      <c r="C43" s="449" t="str">
        <f ca="1">'Final Scores'!C44</f>
        <v/>
      </c>
      <c r="D43" s="496" t="str">
        <f t="shared" ca="1" si="29"/>
        <v/>
      </c>
      <c r="E43" s="493" t="str">
        <f t="shared" ca="1" si="30"/>
        <v/>
      </c>
      <c r="F43" s="468" t="str">
        <f ca="1">IF(C43="","",(INDEX(TIME('Round 1'!$L$5:$L$64,'Round 1'!$M$5:$M$64,),MATCH(C43,'Round 1'!$K$5:$K$64,0))))</f>
        <v/>
      </c>
      <c r="G43" s="469" t="str">
        <f ca="1">IF(C43="","",(INDEX(TIME('Round 2'!$L$5:$L$64,'Round 2'!$M$5:$M$64,),MATCH(C43,'Round 2'!$K$5:$K$64,0))))</f>
        <v/>
      </c>
      <c r="H43" s="469" t="str">
        <f ca="1">IF(C43="","",(INDEX(TIME('Round 3'!$L$5:$L$64,'Round 3'!$M$5:$M$64,),MATCH(C43,'Round 3'!$K$5:$K$64,0))))</f>
        <v/>
      </c>
      <c r="I43" s="469" t="str">
        <f ca="1">IF(C43="","",(INDEX(TIME('Round 4'!$L$5:$L$64,'Round 4'!$M$5:$M$64,),MATCH(C43,'Round 4'!$K$5:$K$64,0))))</f>
        <v/>
      </c>
      <c r="J43" s="469" t="str">
        <f ca="1">IF(C43="","",(INDEX(TIME('Round 5'!$L$5:$L$64,'Round 5'!$M$5:$M$64,),MATCH(C43,'Round 5'!$K$5:$K$64,0))))</f>
        <v/>
      </c>
      <c r="K43" s="469" t="str">
        <f ca="1">IF(C43="","",(INDEX(TIME('Round 6'!$L$5:$L$64,'Round 6'!$M$5:$M$64,),MATCH(C43,'Round 6'!$K$5:$K$64,0))))</f>
        <v/>
      </c>
      <c r="L43" s="469" t="str">
        <f ca="1">IF(C43="","",(INDEX(TIME('Round 7'!$L$5:$L$64,'Round 7'!$M$5:$M$64,),MATCH(C43,'Round 7'!$K$5:$K$64,0))))</f>
        <v/>
      </c>
      <c r="M43" s="469" t="str">
        <f ca="1">IF(C43="","",(INDEX(TIME('Round 8'!$L$5:$L$64,'Round 8'!$M$5:$M$64,),MATCH(C43,'Round 8'!$K$5:$K$64,0))))</f>
        <v/>
      </c>
      <c r="N43" s="469" t="str">
        <f ca="1">IF(C43="","",(INDEX(TIME('Round 9'!$L$5:$L$64,'Round 9'!$M$5:$M$64,),MATCH(C43,'Round 9'!$K$5:$K$64,0))))</f>
        <v/>
      </c>
      <c r="O43" s="469" t="str">
        <f ca="1">IF(C43="","",(INDEX(TIME('Round 10'!$L$5:$L$64,'Round 10'!$M$5:$M$64,),MATCH(C43,'Round 10'!$K$5:$K$64,0))))</f>
        <v/>
      </c>
      <c r="P43" s="469" t="str">
        <f ca="1">IF(C43="","",(INDEX(TIME('Round 11'!$L$5:$L$64,'Round 11'!$M$5:$M$64,),MATCH(C43,'Round 11'!$K$5:$K$64,0))))</f>
        <v/>
      </c>
      <c r="Q43" s="470" t="str">
        <f ca="1">IF(C43="","",(INDEX(TIME('Round 12'!$L$5:$L$64,'Round 12'!$M$5:$M$64,),MATCH(C43,'Round 12'!$K$5:$K$64,0))))</f>
        <v/>
      </c>
      <c r="R43" s="184" t="str">
        <f t="shared" ca="1" si="31"/>
        <v/>
      </c>
      <c r="S43" s="261" t="str">
        <f t="shared" ca="1" si="32"/>
        <v/>
      </c>
      <c r="T43" s="261" t="str">
        <f t="shared" ca="1" si="33"/>
        <v/>
      </c>
      <c r="U43" s="261" t="str">
        <f t="shared" ca="1" si="34"/>
        <v/>
      </c>
      <c r="V43" s="261" t="str">
        <f t="shared" ca="1" si="35"/>
        <v/>
      </c>
      <c r="W43" s="261" t="str">
        <f t="shared" ca="1" si="36"/>
        <v/>
      </c>
      <c r="X43" s="261" t="str">
        <f t="shared" ca="1" si="37"/>
        <v/>
      </c>
      <c r="Y43" s="261" t="str">
        <f t="shared" ca="1" si="38"/>
        <v/>
      </c>
      <c r="Z43" s="261" t="str">
        <f t="shared" ca="1" si="39"/>
        <v/>
      </c>
      <c r="AA43" s="261" t="str">
        <f t="shared" ca="1" si="40"/>
        <v/>
      </c>
      <c r="AB43" s="261" t="str">
        <f t="shared" ca="1" si="41"/>
        <v/>
      </c>
      <c r="AC43" s="261" t="str">
        <f t="shared" ca="1" si="42"/>
        <v/>
      </c>
      <c r="AD43" s="261" t="str">
        <f t="shared" ca="1" si="43"/>
        <v/>
      </c>
      <c r="AF43" s="476" t="str">
        <f t="shared" ca="1" si="44"/>
        <v/>
      </c>
      <c r="AG43" s="476" t="str">
        <f t="shared" ca="1" si="45"/>
        <v/>
      </c>
      <c r="AH43" s="476" t="str">
        <f t="shared" ca="1" si="46"/>
        <v/>
      </c>
      <c r="AI43" s="476" t="str">
        <f t="shared" ca="1" si="47"/>
        <v/>
      </c>
      <c r="AJ43" s="476" t="str">
        <f t="shared" ca="1" si="48"/>
        <v/>
      </c>
      <c r="AK43" s="476" t="str">
        <f t="shared" ca="1" si="49"/>
        <v/>
      </c>
      <c r="AL43" s="476" t="str">
        <f t="shared" ca="1" si="50"/>
        <v/>
      </c>
      <c r="AM43" s="476" t="str">
        <f t="shared" ca="1" si="51"/>
        <v/>
      </c>
      <c r="AN43" s="476" t="str">
        <f t="shared" ca="1" si="52"/>
        <v/>
      </c>
      <c r="AO43" s="476" t="str">
        <f t="shared" ca="1" si="53"/>
        <v/>
      </c>
      <c r="AP43" s="476" t="str">
        <f t="shared" ca="1" si="54"/>
        <v/>
      </c>
      <c r="AQ43" s="476" t="str">
        <f t="shared" ca="1" si="55"/>
        <v/>
      </c>
      <c r="AR43" s="476" t="str">
        <f t="shared" ca="1" si="56"/>
        <v/>
      </c>
    </row>
    <row r="44" spans="2:44" s="447" customFormat="1" ht="14.25">
      <c r="B44" s="46">
        <v>40</v>
      </c>
      <c r="C44" s="449" t="str">
        <f ca="1">'Final Scores'!C45</f>
        <v/>
      </c>
      <c r="D44" s="496" t="str">
        <f t="shared" ca="1" si="29"/>
        <v/>
      </c>
      <c r="E44" s="493" t="str">
        <f t="shared" ca="1" si="30"/>
        <v/>
      </c>
      <c r="F44" s="468" t="str">
        <f ca="1">IF(C44="","",(INDEX(TIME('Round 1'!$L$5:$L$64,'Round 1'!$M$5:$M$64,),MATCH(C44,'Round 1'!$K$5:$K$64,0))))</f>
        <v/>
      </c>
      <c r="G44" s="469" t="str">
        <f ca="1">IF(C44="","",(INDEX(TIME('Round 2'!$L$5:$L$64,'Round 2'!$M$5:$M$64,),MATCH(C44,'Round 2'!$K$5:$K$64,0))))</f>
        <v/>
      </c>
      <c r="H44" s="469" t="str">
        <f ca="1">IF(C44="","",(INDEX(TIME('Round 3'!$L$5:$L$64,'Round 3'!$M$5:$M$64,),MATCH(C44,'Round 3'!$K$5:$K$64,0))))</f>
        <v/>
      </c>
      <c r="I44" s="469" t="str">
        <f ca="1">IF(C44="","",(INDEX(TIME('Round 4'!$L$5:$L$64,'Round 4'!$M$5:$M$64,),MATCH(C44,'Round 4'!$K$5:$K$64,0))))</f>
        <v/>
      </c>
      <c r="J44" s="469" t="str">
        <f ca="1">IF(C44="","",(INDEX(TIME('Round 5'!$L$5:$L$64,'Round 5'!$M$5:$M$64,),MATCH(C44,'Round 5'!$K$5:$K$64,0))))</f>
        <v/>
      </c>
      <c r="K44" s="469" t="str">
        <f ca="1">IF(C44="","",(INDEX(TIME('Round 6'!$L$5:$L$64,'Round 6'!$M$5:$M$64,),MATCH(C44,'Round 6'!$K$5:$K$64,0))))</f>
        <v/>
      </c>
      <c r="L44" s="469" t="str">
        <f ca="1">IF(C44="","",(INDEX(TIME('Round 7'!$L$5:$L$64,'Round 7'!$M$5:$M$64,),MATCH(C44,'Round 7'!$K$5:$K$64,0))))</f>
        <v/>
      </c>
      <c r="M44" s="469" t="str">
        <f ca="1">IF(C44="","",(INDEX(TIME('Round 8'!$L$5:$L$64,'Round 8'!$M$5:$M$64,),MATCH(C44,'Round 8'!$K$5:$K$64,0))))</f>
        <v/>
      </c>
      <c r="N44" s="469" t="str">
        <f ca="1">IF(C44="","",(INDEX(TIME('Round 9'!$L$5:$L$64,'Round 9'!$M$5:$M$64,),MATCH(C44,'Round 9'!$K$5:$K$64,0))))</f>
        <v/>
      </c>
      <c r="O44" s="469" t="str">
        <f ca="1">IF(C44="","",(INDEX(TIME('Round 10'!$L$5:$L$64,'Round 10'!$M$5:$M$64,),MATCH(C44,'Round 10'!$K$5:$K$64,0))))</f>
        <v/>
      </c>
      <c r="P44" s="469" t="str">
        <f ca="1">IF(C44="","",(INDEX(TIME('Round 11'!$L$5:$L$64,'Round 11'!$M$5:$M$64,),MATCH(C44,'Round 11'!$K$5:$K$64,0))))</f>
        <v/>
      </c>
      <c r="Q44" s="470" t="str">
        <f ca="1">IF(C44="","",(INDEX(TIME('Round 12'!$L$5:$L$64,'Round 12'!$M$5:$M$64,),MATCH(C44,'Round 12'!$K$5:$K$64,0))))</f>
        <v/>
      </c>
      <c r="R44" s="184" t="str">
        <f t="shared" ca="1" si="31"/>
        <v/>
      </c>
      <c r="S44" s="261" t="str">
        <f t="shared" ca="1" si="32"/>
        <v/>
      </c>
      <c r="T44" s="261" t="str">
        <f t="shared" ca="1" si="33"/>
        <v/>
      </c>
      <c r="U44" s="261" t="str">
        <f t="shared" ca="1" si="34"/>
        <v/>
      </c>
      <c r="V44" s="261" t="str">
        <f t="shared" ca="1" si="35"/>
        <v/>
      </c>
      <c r="W44" s="261" t="str">
        <f t="shared" ca="1" si="36"/>
        <v/>
      </c>
      <c r="X44" s="261" t="str">
        <f t="shared" ca="1" si="37"/>
        <v/>
      </c>
      <c r="Y44" s="261" t="str">
        <f t="shared" ca="1" si="38"/>
        <v/>
      </c>
      <c r="Z44" s="261" t="str">
        <f t="shared" ca="1" si="39"/>
        <v/>
      </c>
      <c r="AA44" s="261" t="str">
        <f t="shared" ca="1" si="40"/>
        <v/>
      </c>
      <c r="AB44" s="261" t="str">
        <f t="shared" ca="1" si="41"/>
        <v/>
      </c>
      <c r="AC44" s="261" t="str">
        <f t="shared" ca="1" si="42"/>
        <v/>
      </c>
      <c r="AD44" s="261" t="str">
        <f t="shared" ca="1" si="43"/>
        <v/>
      </c>
      <c r="AF44" s="476" t="str">
        <f t="shared" ca="1" si="44"/>
        <v/>
      </c>
      <c r="AG44" s="476" t="str">
        <f t="shared" ca="1" si="45"/>
        <v/>
      </c>
      <c r="AH44" s="476" t="str">
        <f t="shared" ca="1" si="46"/>
        <v/>
      </c>
      <c r="AI44" s="476" t="str">
        <f t="shared" ca="1" si="47"/>
        <v/>
      </c>
      <c r="AJ44" s="476" t="str">
        <f t="shared" ca="1" si="48"/>
        <v/>
      </c>
      <c r="AK44" s="476" t="str">
        <f t="shared" ca="1" si="49"/>
        <v/>
      </c>
      <c r="AL44" s="476" t="str">
        <f t="shared" ca="1" si="50"/>
        <v/>
      </c>
      <c r="AM44" s="476" t="str">
        <f t="shared" ca="1" si="51"/>
        <v/>
      </c>
      <c r="AN44" s="476" t="str">
        <f t="shared" ca="1" si="52"/>
        <v/>
      </c>
      <c r="AO44" s="476" t="str">
        <f t="shared" ca="1" si="53"/>
        <v/>
      </c>
      <c r="AP44" s="476" t="str">
        <f t="shared" ca="1" si="54"/>
        <v/>
      </c>
      <c r="AQ44" s="476" t="str">
        <f t="shared" ca="1" si="55"/>
        <v/>
      </c>
      <c r="AR44" s="476" t="str">
        <f t="shared" ca="1" si="56"/>
        <v/>
      </c>
    </row>
    <row r="45" spans="2:44" s="447" customFormat="1" ht="14.25">
      <c r="B45" s="46">
        <v>41</v>
      </c>
      <c r="C45" s="449" t="str">
        <f ca="1">'Final Scores'!C46</f>
        <v/>
      </c>
      <c r="D45" s="496" t="str">
        <f t="shared" ca="1" si="29"/>
        <v/>
      </c>
      <c r="E45" s="493" t="str">
        <f t="shared" ca="1" si="30"/>
        <v/>
      </c>
      <c r="F45" s="468" t="str">
        <f ca="1">IF(C45="","",(INDEX(TIME('Round 1'!$L$5:$L$64,'Round 1'!$M$5:$M$64,),MATCH(C45,'Round 1'!$K$5:$K$64,0))))</f>
        <v/>
      </c>
      <c r="G45" s="469" t="str">
        <f ca="1">IF(C45="","",(INDEX(TIME('Round 2'!$L$5:$L$64,'Round 2'!$M$5:$M$64,),MATCH(C45,'Round 2'!$K$5:$K$64,0))))</f>
        <v/>
      </c>
      <c r="H45" s="469" t="str">
        <f ca="1">IF(C45="","",(INDEX(TIME('Round 3'!$L$5:$L$64,'Round 3'!$M$5:$M$64,),MATCH(C45,'Round 3'!$K$5:$K$64,0))))</f>
        <v/>
      </c>
      <c r="I45" s="469" t="str">
        <f ca="1">IF(C45="","",(INDEX(TIME('Round 4'!$L$5:$L$64,'Round 4'!$M$5:$M$64,),MATCH(C45,'Round 4'!$K$5:$K$64,0))))</f>
        <v/>
      </c>
      <c r="J45" s="469" t="str">
        <f ca="1">IF(C45="","",(INDEX(TIME('Round 5'!$L$5:$L$64,'Round 5'!$M$5:$M$64,),MATCH(C45,'Round 5'!$K$5:$K$64,0))))</f>
        <v/>
      </c>
      <c r="K45" s="469" t="str">
        <f ca="1">IF(C45="","",(INDEX(TIME('Round 6'!$L$5:$L$64,'Round 6'!$M$5:$M$64,),MATCH(C45,'Round 6'!$K$5:$K$64,0))))</f>
        <v/>
      </c>
      <c r="L45" s="469" t="str">
        <f ca="1">IF(C45="","",(INDEX(TIME('Round 7'!$L$5:$L$64,'Round 7'!$M$5:$M$64,),MATCH(C45,'Round 7'!$K$5:$K$64,0))))</f>
        <v/>
      </c>
      <c r="M45" s="469" t="str">
        <f ca="1">IF(C45="","",(INDEX(TIME('Round 8'!$L$5:$L$64,'Round 8'!$M$5:$M$64,),MATCH(C45,'Round 8'!$K$5:$K$64,0))))</f>
        <v/>
      </c>
      <c r="N45" s="469" t="str">
        <f ca="1">IF(C45="","",(INDEX(TIME('Round 9'!$L$5:$L$64,'Round 9'!$M$5:$M$64,),MATCH(C45,'Round 9'!$K$5:$K$64,0))))</f>
        <v/>
      </c>
      <c r="O45" s="469" t="str">
        <f ca="1">IF(C45="","",(INDEX(TIME('Round 10'!$L$5:$L$64,'Round 10'!$M$5:$M$64,),MATCH(C45,'Round 10'!$K$5:$K$64,0))))</f>
        <v/>
      </c>
      <c r="P45" s="469" t="str">
        <f ca="1">IF(C45="","",(INDEX(TIME('Round 11'!$L$5:$L$64,'Round 11'!$M$5:$M$64,),MATCH(C45,'Round 11'!$K$5:$K$64,0))))</f>
        <v/>
      </c>
      <c r="Q45" s="470" t="str">
        <f ca="1">IF(C45="","",(INDEX(TIME('Round 12'!$L$5:$L$64,'Round 12'!$M$5:$M$64,),MATCH(C45,'Round 12'!$K$5:$K$64,0))))</f>
        <v/>
      </c>
      <c r="R45" s="184" t="str">
        <f t="shared" ca="1" si="31"/>
        <v/>
      </c>
      <c r="S45" s="261" t="str">
        <f t="shared" ca="1" si="32"/>
        <v/>
      </c>
      <c r="T45" s="261" t="str">
        <f t="shared" ca="1" si="33"/>
        <v/>
      </c>
      <c r="U45" s="261" t="str">
        <f t="shared" ca="1" si="34"/>
        <v/>
      </c>
      <c r="V45" s="261" t="str">
        <f t="shared" ca="1" si="35"/>
        <v/>
      </c>
      <c r="W45" s="261" t="str">
        <f t="shared" ca="1" si="36"/>
        <v/>
      </c>
      <c r="X45" s="261" t="str">
        <f t="shared" ca="1" si="37"/>
        <v/>
      </c>
      <c r="Y45" s="261" t="str">
        <f t="shared" ca="1" si="38"/>
        <v/>
      </c>
      <c r="Z45" s="261" t="str">
        <f t="shared" ca="1" si="39"/>
        <v/>
      </c>
      <c r="AA45" s="261" t="str">
        <f t="shared" ca="1" si="40"/>
        <v/>
      </c>
      <c r="AB45" s="261" t="str">
        <f t="shared" ca="1" si="41"/>
        <v/>
      </c>
      <c r="AC45" s="261" t="str">
        <f t="shared" ca="1" si="42"/>
        <v/>
      </c>
      <c r="AD45" s="261" t="str">
        <f t="shared" ca="1" si="43"/>
        <v/>
      </c>
      <c r="AF45" s="476" t="str">
        <f t="shared" ca="1" si="44"/>
        <v/>
      </c>
      <c r="AG45" s="476" t="str">
        <f t="shared" ca="1" si="45"/>
        <v/>
      </c>
      <c r="AH45" s="476" t="str">
        <f t="shared" ca="1" si="46"/>
        <v/>
      </c>
      <c r="AI45" s="476" t="str">
        <f t="shared" ca="1" si="47"/>
        <v/>
      </c>
      <c r="AJ45" s="476" t="str">
        <f t="shared" ca="1" si="48"/>
        <v/>
      </c>
      <c r="AK45" s="476" t="str">
        <f t="shared" ca="1" si="49"/>
        <v/>
      </c>
      <c r="AL45" s="476" t="str">
        <f t="shared" ca="1" si="50"/>
        <v/>
      </c>
      <c r="AM45" s="476" t="str">
        <f t="shared" ca="1" si="51"/>
        <v/>
      </c>
      <c r="AN45" s="476" t="str">
        <f t="shared" ca="1" si="52"/>
        <v/>
      </c>
      <c r="AO45" s="476" t="str">
        <f t="shared" ca="1" si="53"/>
        <v/>
      </c>
      <c r="AP45" s="476" t="str">
        <f t="shared" ca="1" si="54"/>
        <v/>
      </c>
      <c r="AQ45" s="476" t="str">
        <f t="shared" ca="1" si="55"/>
        <v/>
      </c>
      <c r="AR45" s="476" t="str">
        <f t="shared" ca="1" si="56"/>
        <v/>
      </c>
    </row>
    <row r="46" spans="2:44" s="447" customFormat="1" ht="14.25">
      <c r="B46" s="46">
        <v>42</v>
      </c>
      <c r="C46" s="449" t="str">
        <f ca="1">'Final Scores'!C47</f>
        <v/>
      </c>
      <c r="D46" s="496" t="str">
        <f t="shared" ca="1" si="29"/>
        <v/>
      </c>
      <c r="E46" s="493" t="str">
        <f t="shared" ca="1" si="30"/>
        <v/>
      </c>
      <c r="F46" s="468" t="str">
        <f ca="1">IF(C46="","",(INDEX(TIME('Round 1'!$L$5:$L$64,'Round 1'!$M$5:$M$64,),MATCH(C46,'Round 1'!$K$5:$K$64,0))))</f>
        <v/>
      </c>
      <c r="G46" s="469" t="str">
        <f ca="1">IF(C46="","",(INDEX(TIME('Round 2'!$L$5:$L$64,'Round 2'!$M$5:$M$64,),MATCH(C46,'Round 2'!$K$5:$K$64,0))))</f>
        <v/>
      </c>
      <c r="H46" s="469" t="str">
        <f ca="1">IF(C46="","",(INDEX(TIME('Round 3'!$L$5:$L$64,'Round 3'!$M$5:$M$64,),MATCH(C46,'Round 3'!$K$5:$K$64,0))))</f>
        <v/>
      </c>
      <c r="I46" s="469" t="str">
        <f ca="1">IF(C46="","",(INDEX(TIME('Round 4'!$L$5:$L$64,'Round 4'!$M$5:$M$64,),MATCH(C46,'Round 4'!$K$5:$K$64,0))))</f>
        <v/>
      </c>
      <c r="J46" s="469" t="str">
        <f ca="1">IF(C46="","",(INDEX(TIME('Round 5'!$L$5:$L$64,'Round 5'!$M$5:$M$64,),MATCH(C46,'Round 5'!$K$5:$K$64,0))))</f>
        <v/>
      </c>
      <c r="K46" s="469" t="str">
        <f ca="1">IF(C46="","",(INDEX(TIME('Round 6'!$L$5:$L$64,'Round 6'!$M$5:$M$64,),MATCH(C46,'Round 6'!$K$5:$K$64,0))))</f>
        <v/>
      </c>
      <c r="L46" s="469" t="str">
        <f ca="1">IF(C46="","",(INDEX(TIME('Round 7'!$L$5:$L$64,'Round 7'!$M$5:$M$64,),MATCH(C46,'Round 7'!$K$5:$K$64,0))))</f>
        <v/>
      </c>
      <c r="M46" s="469" t="str">
        <f ca="1">IF(C46="","",(INDEX(TIME('Round 8'!$L$5:$L$64,'Round 8'!$M$5:$M$64,),MATCH(C46,'Round 8'!$K$5:$K$64,0))))</f>
        <v/>
      </c>
      <c r="N46" s="469" t="str">
        <f ca="1">IF(C46="","",(INDEX(TIME('Round 9'!$L$5:$L$64,'Round 9'!$M$5:$M$64,),MATCH(C46,'Round 9'!$K$5:$K$64,0))))</f>
        <v/>
      </c>
      <c r="O46" s="469" t="str">
        <f ca="1">IF(C46="","",(INDEX(TIME('Round 10'!$L$5:$L$64,'Round 10'!$M$5:$M$64,),MATCH(C46,'Round 10'!$K$5:$K$64,0))))</f>
        <v/>
      </c>
      <c r="P46" s="469" t="str">
        <f ca="1">IF(C46="","",(INDEX(TIME('Round 11'!$L$5:$L$64,'Round 11'!$M$5:$M$64,),MATCH(C46,'Round 11'!$K$5:$K$64,0))))</f>
        <v/>
      </c>
      <c r="Q46" s="470" t="str">
        <f ca="1">IF(C46="","",(INDEX(TIME('Round 12'!$L$5:$L$64,'Round 12'!$M$5:$M$64,),MATCH(C46,'Round 12'!$K$5:$K$64,0))))</f>
        <v/>
      </c>
      <c r="R46" s="184" t="str">
        <f t="shared" ca="1" si="31"/>
        <v/>
      </c>
      <c r="S46" s="261" t="str">
        <f t="shared" ca="1" si="32"/>
        <v/>
      </c>
      <c r="T46" s="261" t="str">
        <f t="shared" ca="1" si="33"/>
        <v/>
      </c>
      <c r="U46" s="261" t="str">
        <f t="shared" ca="1" si="34"/>
        <v/>
      </c>
      <c r="V46" s="261" t="str">
        <f t="shared" ca="1" si="35"/>
        <v/>
      </c>
      <c r="W46" s="261" t="str">
        <f t="shared" ca="1" si="36"/>
        <v/>
      </c>
      <c r="X46" s="261" t="str">
        <f t="shared" ca="1" si="37"/>
        <v/>
      </c>
      <c r="Y46" s="261" t="str">
        <f t="shared" ca="1" si="38"/>
        <v/>
      </c>
      <c r="Z46" s="261" t="str">
        <f t="shared" ca="1" si="39"/>
        <v/>
      </c>
      <c r="AA46" s="261" t="str">
        <f t="shared" ca="1" si="40"/>
        <v/>
      </c>
      <c r="AB46" s="261" t="str">
        <f t="shared" ca="1" si="41"/>
        <v/>
      </c>
      <c r="AC46" s="261" t="str">
        <f t="shared" ca="1" si="42"/>
        <v/>
      </c>
      <c r="AD46" s="261" t="str">
        <f t="shared" ca="1" si="43"/>
        <v/>
      </c>
      <c r="AF46" s="476" t="str">
        <f t="shared" ca="1" si="44"/>
        <v/>
      </c>
      <c r="AG46" s="476" t="str">
        <f t="shared" ca="1" si="45"/>
        <v/>
      </c>
      <c r="AH46" s="476" t="str">
        <f t="shared" ca="1" si="46"/>
        <v/>
      </c>
      <c r="AI46" s="476" t="str">
        <f t="shared" ca="1" si="47"/>
        <v/>
      </c>
      <c r="AJ46" s="476" t="str">
        <f t="shared" ca="1" si="48"/>
        <v/>
      </c>
      <c r="AK46" s="476" t="str">
        <f t="shared" ca="1" si="49"/>
        <v/>
      </c>
      <c r="AL46" s="476" t="str">
        <f t="shared" ca="1" si="50"/>
        <v/>
      </c>
      <c r="AM46" s="476" t="str">
        <f t="shared" ca="1" si="51"/>
        <v/>
      </c>
      <c r="AN46" s="476" t="str">
        <f t="shared" ca="1" si="52"/>
        <v/>
      </c>
      <c r="AO46" s="476" t="str">
        <f t="shared" ca="1" si="53"/>
        <v/>
      </c>
      <c r="AP46" s="476" t="str">
        <f t="shared" ca="1" si="54"/>
        <v/>
      </c>
      <c r="AQ46" s="476" t="str">
        <f t="shared" ca="1" si="55"/>
        <v/>
      </c>
      <c r="AR46" s="476" t="str">
        <f t="shared" ca="1" si="56"/>
        <v/>
      </c>
    </row>
    <row r="47" spans="2:44" s="447" customFormat="1" ht="14.25">
      <c r="B47" s="46">
        <v>43</v>
      </c>
      <c r="C47" s="449" t="str">
        <f ca="1">'Final Scores'!C48</f>
        <v/>
      </c>
      <c r="D47" s="496" t="str">
        <f t="shared" ca="1" si="29"/>
        <v/>
      </c>
      <c r="E47" s="493" t="str">
        <f t="shared" ca="1" si="30"/>
        <v/>
      </c>
      <c r="F47" s="468" t="str">
        <f ca="1">IF(C47="","",(INDEX(TIME('Round 1'!$L$5:$L$64,'Round 1'!$M$5:$M$64,),MATCH(C47,'Round 1'!$K$5:$K$64,0))))</f>
        <v/>
      </c>
      <c r="G47" s="469" t="str">
        <f ca="1">IF(C47="","",(INDEX(TIME('Round 2'!$L$5:$L$64,'Round 2'!$M$5:$M$64,),MATCH(C47,'Round 2'!$K$5:$K$64,0))))</f>
        <v/>
      </c>
      <c r="H47" s="469" t="str">
        <f ca="1">IF(C47="","",(INDEX(TIME('Round 3'!$L$5:$L$64,'Round 3'!$M$5:$M$64,),MATCH(C47,'Round 3'!$K$5:$K$64,0))))</f>
        <v/>
      </c>
      <c r="I47" s="469" t="str">
        <f ca="1">IF(C47="","",(INDEX(TIME('Round 4'!$L$5:$L$64,'Round 4'!$M$5:$M$64,),MATCH(C47,'Round 4'!$K$5:$K$64,0))))</f>
        <v/>
      </c>
      <c r="J47" s="469" t="str">
        <f ca="1">IF(C47="","",(INDEX(TIME('Round 5'!$L$5:$L$64,'Round 5'!$M$5:$M$64,),MATCH(C47,'Round 5'!$K$5:$K$64,0))))</f>
        <v/>
      </c>
      <c r="K47" s="469" t="str">
        <f ca="1">IF(C47="","",(INDEX(TIME('Round 6'!$L$5:$L$64,'Round 6'!$M$5:$M$64,),MATCH(C47,'Round 6'!$K$5:$K$64,0))))</f>
        <v/>
      </c>
      <c r="L47" s="469" t="str">
        <f ca="1">IF(C47="","",(INDEX(TIME('Round 7'!$L$5:$L$64,'Round 7'!$M$5:$M$64,),MATCH(C47,'Round 7'!$K$5:$K$64,0))))</f>
        <v/>
      </c>
      <c r="M47" s="469" t="str">
        <f ca="1">IF(C47="","",(INDEX(TIME('Round 8'!$L$5:$L$64,'Round 8'!$M$5:$M$64,),MATCH(C47,'Round 8'!$K$5:$K$64,0))))</f>
        <v/>
      </c>
      <c r="N47" s="469" t="str">
        <f ca="1">IF(C47="","",(INDEX(TIME('Round 9'!$L$5:$L$64,'Round 9'!$M$5:$M$64,),MATCH(C47,'Round 9'!$K$5:$K$64,0))))</f>
        <v/>
      </c>
      <c r="O47" s="469" t="str">
        <f ca="1">IF(C47="","",(INDEX(TIME('Round 10'!$L$5:$L$64,'Round 10'!$M$5:$M$64,),MATCH(C47,'Round 10'!$K$5:$K$64,0))))</f>
        <v/>
      </c>
      <c r="P47" s="469" t="str">
        <f ca="1">IF(C47="","",(INDEX(TIME('Round 11'!$L$5:$L$64,'Round 11'!$M$5:$M$64,),MATCH(C47,'Round 11'!$K$5:$K$64,0))))</f>
        <v/>
      </c>
      <c r="Q47" s="470" t="str">
        <f ca="1">IF(C47="","",(INDEX(TIME('Round 12'!$L$5:$L$64,'Round 12'!$M$5:$M$64,),MATCH(C47,'Round 12'!$K$5:$K$64,0))))</f>
        <v/>
      </c>
      <c r="R47" s="184" t="str">
        <f t="shared" ca="1" si="31"/>
        <v/>
      </c>
      <c r="S47" s="261" t="str">
        <f t="shared" ca="1" si="32"/>
        <v/>
      </c>
      <c r="T47" s="261" t="str">
        <f t="shared" ca="1" si="33"/>
        <v/>
      </c>
      <c r="U47" s="261" t="str">
        <f t="shared" ca="1" si="34"/>
        <v/>
      </c>
      <c r="V47" s="261" t="str">
        <f t="shared" ca="1" si="35"/>
        <v/>
      </c>
      <c r="W47" s="261" t="str">
        <f t="shared" ca="1" si="36"/>
        <v/>
      </c>
      <c r="X47" s="261" t="str">
        <f t="shared" ca="1" si="37"/>
        <v/>
      </c>
      <c r="Y47" s="261" t="str">
        <f t="shared" ca="1" si="38"/>
        <v/>
      </c>
      <c r="Z47" s="261" t="str">
        <f t="shared" ca="1" si="39"/>
        <v/>
      </c>
      <c r="AA47" s="261" t="str">
        <f t="shared" ca="1" si="40"/>
        <v/>
      </c>
      <c r="AB47" s="261" t="str">
        <f t="shared" ca="1" si="41"/>
        <v/>
      </c>
      <c r="AC47" s="261" t="str">
        <f t="shared" ca="1" si="42"/>
        <v/>
      </c>
      <c r="AD47" s="261" t="str">
        <f t="shared" ca="1" si="43"/>
        <v/>
      </c>
      <c r="AF47" s="476" t="str">
        <f t="shared" ca="1" si="44"/>
        <v/>
      </c>
      <c r="AG47" s="476" t="str">
        <f t="shared" ca="1" si="45"/>
        <v/>
      </c>
      <c r="AH47" s="476" t="str">
        <f t="shared" ca="1" si="46"/>
        <v/>
      </c>
      <c r="AI47" s="476" t="str">
        <f t="shared" ca="1" si="47"/>
        <v/>
      </c>
      <c r="AJ47" s="476" t="str">
        <f t="shared" ca="1" si="48"/>
        <v/>
      </c>
      <c r="AK47" s="476" t="str">
        <f t="shared" ca="1" si="49"/>
        <v/>
      </c>
      <c r="AL47" s="476" t="str">
        <f t="shared" ca="1" si="50"/>
        <v/>
      </c>
      <c r="AM47" s="476" t="str">
        <f t="shared" ca="1" si="51"/>
        <v/>
      </c>
      <c r="AN47" s="476" t="str">
        <f t="shared" ca="1" si="52"/>
        <v/>
      </c>
      <c r="AO47" s="476" t="str">
        <f t="shared" ca="1" si="53"/>
        <v/>
      </c>
      <c r="AP47" s="476" t="str">
        <f t="shared" ca="1" si="54"/>
        <v/>
      </c>
      <c r="AQ47" s="476" t="str">
        <f t="shared" ca="1" si="55"/>
        <v/>
      </c>
      <c r="AR47" s="476" t="str">
        <f t="shared" ca="1" si="56"/>
        <v/>
      </c>
    </row>
    <row r="48" spans="2:44" s="447" customFormat="1" ht="14.25">
      <c r="B48" s="46">
        <v>44</v>
      </c>
      <c r="C48" s="449" t="str">
        <f ca="1">'Final Scores'!C49</f>
        <v/>
      </c>
      <c r="D48" s="496" t="str">
        <f t="shared" ca="1" si="29"/>
        <v/>
      </c>
      <c r="E48" s="493" t="str">
        <f t="shared" ca="1" si="30"/>
        <v/>
      </c>
      <c r="F48" s="468" t="str">
        <f ca="1">IF(C48="","",(INDEX(TIME('Round 1'!$L$5:$L$64,'Round 1'!$M$5:$M$64,),MATCH(C48,'Round 1'!$K$5:$K$64,0))))</f>
        <v/>
      </c>
      <c r="G48" s="469" t="str">
        <f ca="1">IF(C48="","",(INDEX(TIME('Round 2'!$L$5:$L$64,'Round 2'!$M$5:$M$64,),MATCH(C48,'Round 2'!$K$5:$K$64,0))))</f>
        <v/>
      </c>
      <c r="H48" s="469" t="str">
        <f ca="1">IF(C48="","",(INDEX(TIME('Round 3'!$L$5:$L$64,'Round 3'!$M$5:$M$64,),MATCH(C48,'Round 3'!$K$5:$K$64,0))))</f>
        <v/>
      </c>
      <c r="I48" s="469" t="str">
        <f ca="1">IF(C48="","",(INDEX(TIME('Round 4'!$L$5:$L$64,'Round 4'!$M$5:$M$64,),MATCH(C48,'Round 4'!$K$5:$K$64,0))))</f>
        <v/>
      </c>
      <c r="J48" s="469" t="str">
        <f ca="1">IF(C48="","",(INDEX(TIME('Round 5'!$L$5:$L$64,'Round 5'!$M$5:$M$64,),MATCH(C48,'Round 5'!$K$5:$K$64,0))))</f>
        <v/>
      </c>
      <c r="K48" s="469" t="str">
        <f ca="1">IF(C48="","",(INDEX(TIME('Round 6'!$L$5:$L$64,'Round 6'!$M$5:$M$64,),MATCH(C48,'Round 6'!$K$5:$K$64,0))))</f>
        <v/>
      </c>
      <c r="L48" s="469" t="str">
        <f ca="1">IF(C48="","",(INDEX(TIME('Round 7'!$L$5:$L$64,'Round 7'!$M$5:$M$64,),MATCH(C48,'Round 7'!$K$5:$K$64,0))))</f>
        <v/>
      </c>
      <c r="M48" s="469" t="str">
        <f ca="1">IF(C48="","",(INDEX(TIME('Round 8'!$L$5:$L$64,'Round 8'!$M$5:$M$64,),MATCH(C48,'Round 8'!$K$5:$K$64,0))))</f>
        <v/>
      </c>
      <c r="N48" s="469" t="str">
        <f ca="1">IF(C48="","",(INDEX(TIME('Round 9'!$L$5:$L$64,'Round 9'!$M$5:$M$64,),MATCH(C48,'Round 9'!$K$5:$K$64,0))))</f>
        <v/>
      </c>
      <c r="O48" s="469" t="str">
        <f ca="1">IF(C48="","",(INDEX(TIME('Round 10'!$L$5:$L$64,'Round 10'!$M$5:$M$64,),MATCH(C48,'Round 10'!$K$5:$K$64,0))))</f>
        <v/>
      </c>
      <c r="P48" s="469" t="str">
        <f ca="1">IF(C48="","",(INDEX(TIME('Round 11'!$L$5:$L$64,'Round 11'!$M$5:$M$64,),MATCH(C48,'Round 11'!$K$5:$K$64,0))))</f>
        <v/>
      </c>
      <c r="Q48" s="470" t="str">
        <f ca="1">IF(C48="","",(INDEX(TIME('Round 12'!$L$5:$L$64,'Round 12'!$M$5:$M$64,),MATCH(C48,'Round 12'!$K$5:$K$64,0))))</f>
        <v/>
      </c>
      <c r="R48" s="184" t="str">
        <f t="shared" ca="1" si="31"/>
        <v/>
      </c>
      <c r="S48" s="261" t="str">
        <f t="shared" ca="1" si="32"/>
        <v/>
      </c>
      <c r="T48" s="261" t="str">
        <f t="shared" ca="1" si="33"/>
        <v/>
      </c>
      <c r="U48" s="261" t="str">
        <f t="shared" ca="1" si="34"/>
        <v/>
      </c>
      <c r="V48" s="261" t="str">
        <f t="shared" ca="1" si="35"/>
        <v/>
      </c>
      <c r="W48" s="261" t="str">
        <f t="shared" ca="1" si="36"/>
        <v/>
      </c>
      <c r="X48" s="261" t="str">
        <f t="shared" ca="1" si="37"/>
        <v/>
      </c>
      <c r="Y48" s="261" t="str">
        <f t="shared" ca="1" si="38"/>
        <v/>
      </c>
      <c r="Z48" s="261" t="str">
        <f t="shared" ca="1" si="39"/>
        <v/>
      </c>
      <c r="AA48" s="261" t="str">
        <f t="shared" ca="1" si="40"/>
        <v/>
      </c>
      <c r="AB48" s="261" t="str">
        <f t="shared" ca="1" si="41"/>
        <v/>
      </c>
      <c r="AC48" s="261" t="str">
        <f t="shared" ca="1" si="42"/>
        <v/>
      </c>
      <c r="AD48" s="261" t="str">
        <f t="shared" ca="1" si="43"/>
        <v/>
      </c>
      <c r="AF48" s="476" t="str">
        <f t="shared" ca="1" si="44"/>
        <v/>
      </c>
      <c r="AG48" s="476" t="str">
        <f t="shared" ca="1" si="45"/>
        <v/>
      </c>
      <c r="AH48" s="476" t="str">
        <f t="shared" ca="1" si="46"/>
        <v/>
      </c>
      <c r="AI48" s="476" t="str">
        <f t="shared" ca="1" si="47"/>
        <v/>
      </c>
      <c r="AJ48" s="476" t="str">
        <f t="shared" ca="1" si="48"/>
        <v/>
      </c>
      <c r="AK48" s="476" t="str">
        <f t="shared" ca="1" si="49"/>
        <v/>
      </c>
      <c r="AL48" s="476" t="str">
        <f t="shared" ca="1" si="50"/>
        <v/>
      </c>
      <c r="AM48" s="476" t="str">
        <f t="shared" ca="1" si="51"/>
        <v/>
      </c>
      <c r="AN48" s="476" t="str">
        <f t="shared" ca="1" si="52"/>
        <v/>
      </c>
      <c r="AO48" s="476" t="str">
        <f t="shared" ca="1" si="53"/>
        <v/>
      </c>
      <c r="AP48" s="476" t="str">
        <f t="shared" ca="1" si="54"/>
        <v/>
      </c>
      <c r="AQ48" s="476" t="str">
        <f t="shared" ca="1" si="55"/>
        <v/>
      </c>
      <c r="AR48" s="476" t="str">
        <f t="shared" ca="1" si="56"/>
        <v/>
      </c>
    </row>
    <row r="49" spans="2:44" s="447" customFormat="1" ht="14.25">
      <c r="B49" s="46">
        <v>45</v>
      </c>
      <c r="C49" s="449" t="str">
        <f ca="1">'Final Scores'!C50</f>
        <v/>
      </c>
      <c r="D49" s="496" t="str">
        <f t="shared" ca="1" si="29"/>
        <v/>
      </c>
      <c r="E49" s="493" t="str">
        <f t="shared" ca="1" si="30"/>
        <v/>
      </c>
      <c r="F49" s="468" t="str">
        <f ca="1">IF(C49="","",(INDEX(TIME('Round 1'!$L$5:$L$64,'Round 1'!$M$5:$M$64,),MATCH(C49,'Round 1'!$K$5:$K$64,0))))</f>
        <v/>
      </c>
      <c r="G49" s="469" t="str">
        <f ca="1">IF(C49="","",(INDEX(TIME('Round 2'!$L$5:$L$64,'Round 2'!$M$5:$M$64,),MATCH(C49,'Round 2'!$K$5:$K$64,0))))</f>
        <v/>
      </c>
      <c r="H49" s="469" t="str">
        <f ca="1">IF(C49="","",(INDEX(TIME('Round 3'!$L$5:$L$64,'Round 3'!$M$5:$M$64,),MATCH(C49,'Round 3'!$K$5:$K$64,0))))</f>
        <v/>
      </c>
      <c r="I49" s="469" t="str">
        <f ca="1">IF(C49="","",(INDEX(TIME('Round 4'!$L$5:$L$64,'Round 4'!$M$5:$M$64,),MATCH(C49,'Round 4'!$K$5:$K$64,0))))</f>
        <v/>
      </c>
      <c r="J49" s="469" t="str">
        <f ca="1">IF(C49="","",(INDEX(TIME('Round 5'!$L$5:$L$64,'Round 5'!$M$5:$M$64,),MATCH(C49,'Round 5'!$K$5:$K$64,0))))</f>
        <v/>
      </c>
      <c r="K49" s="469" t="str">
        <f ca="1">IF(C49="","",(INDEX(TIME('Round 6'!$L$5:$L$64,'Round 6'!$M$5:$M$64,),MATCH(C49,'Round 6'!$K$5:$K$64,0))))</f>
        <v/>
      </c>
      <c r="L49" s="469" t="str">
        <f ca="1">IF(C49="","",(INDEX(TIME('Round 7'!$L$5:$L$64,'Round 7'!$M$5:$M$64,),MATCH(C49,'Round 7'!$K$5:$K$64,0))))</f>
        <v/>
      </c>
      <c r="M49" s="469" t="str">
        <f ca="1">IF(C49="","",(INDEX(TIME('Round 8'!$L$5:$L$64,'Round 8'!$M$5:$M$64,),MATCH(C49,'Round 8'!$K$5:$K$64,0))))</f>
        <v/>
      </c>
      <c r="N49" s="469" t="str">
        <f ca="1">IF(C49="","",(INDEX(TIME('Round 9'!$L$5:$L$64,'Round 9'!$M$5:$M$64,),MATCH(C49,'Round 9'!$K$5:$K$64,0))))</f>
        <v/>
      </c>
      <c r="O49" s="469" t="str">
        <f ca="1">IF(C49="","",(INDEX(TIME('Round 10'!$L$5:$L$64,'Round 10'!$M$5:$M$64,),MATCH(C49,'Round 10'!$K$5:$K$64,0))))</f>
        <v/>
      </c>
      <c r="P49" s="469" t="str">
        <f ca="1">IF(C49="","",(INDEX(TIME('Round 11'!$L$5:$L$64,'Round 11'!$M$5:$M$64,),MATCH(C49,'Round 11'!$K$5:$K$64,0))))</f>
        <v/>
      </c>
      <c r="Q49" s="470" t="str">
        <f ca="1">IF(C49="","",(INDEX(TIME('Round 12'!$L$5:$L$64,'Round 12'!$M$5:$M$64,),MATCH(C49,'Round 12'!$K$5:$K$64,0))))</f>
        <v/>
      </c>
      <c r="R49" s="184" t="str">
        <f t="shared" ca="1" si="31"/>
        <v/>
      </c>
      <c r="S49" s="261" t="str">
        <f t="shared" ca="1" si="32"/>
        <v/>
      </c>
      <c r="T49" s="261" t="str">
        <f t="shared" ca="1" si="33"/>
        <v/>
      </c>
      <c r="U49" s="261" t="str">
        <f t="shared" ca="1" si="34"/>
        <v/>
      </c>
      <c r="V49" s="261" t="str">
        <f t="shared" ca="1" si="35"/>
        <v/>
      </c>
      <c r="W49" s="261" t="str">
        <f t="shared" ca="1" si="36"/>
        <v/>
      </c>
      <c r="X49" s="261" t="str">
        <f t="shared" ca="1" si="37"/>
        <v/>
      </c>
      <c r="Y49" s="261" t="str">
        <f t="shared" ca="1" si="38"/>
        <v/>
      </c>
      <c r="Z49" s="261" t="str">
        <f t="shared" ca="1" si="39"/>
        <v/>
      </c>
      <c r="AA49" s="261" t="str">
        <f t="shared" ca="1" si="40"/>
        <v/>
      </c>
      <c r="AB49" s="261" t="str">
        <f t="shared" ca="1" si="41"/>
        <v/>
      </c>
      <c r="AC49" s="261" t="str">
        <f t="shared" ca="1" si="42"/>
        <v/>
      </c>
      <c r="AD49" s="261" t="str">
        <f t="shared" ca="1" si="43"/>
        <v/>
      </c>
      <c r="AF49" s="476" t="str">
        <f t="shared" ca="1" si="44"/>
        <v/>
      </c>
      <c r="AG49" s="476" t="str">
        <f t="shared" ca="1" si="45"/>
        <v/>
      </c>
      <c r="AH49" s="476" t="str">
        <f t="shared" ca="1" si="46"/>
        <v/>
      </c>
      <c r="AI49" s="476" t="str">
        <f t="shared" ca="1" si="47"/>
        <v/>
      </c>
      <c r="AJ49" s="476" t="str">
        <f t="shared" ca="1" si="48"/>
        <v/>
      </c>
      <c r="AK49" s="476" t="str">
        <f t="shared" ca="1" si="49"/>
        <v/>
      </c>
      <c r="AL49" s="476" t="str">
        <f t="shared" ca="1" si="50"/>
        <v/>
      </c>
      <c r="AM49" s="476" t="str">
        <f t="shared" ca="1" si="51"/>
        <v/>
      </c>
      <c r="AN49" s="476" t="str">
        <f t="shared" ca="1" si="52"/>
        <v/>
      </c>
      <c r="AO49" s="476" t="str">
        <f t="shared" ca="1" si="53"/>
        <v/>
      </c>
      <c r="AP49" s="476" t="str">
        <f t="shared" ca="1" si="54"/>
        <v/>
      </c>
      <c r="AQ49" s="476" t="str">
        <f t="shared" ca="1" si="55"/>
        <v/>
      </c>
      <c r="AR49" s="476" t="str">
        <f t="shared" ca="1" si="56"/>
        <v/>
      </c>
    </row>
    <row r="50" spans="2:44" s="447" customFormat="1" ht="14.25">
      <c r="B50" s="46">
        <v>46</v>
      </c>
      <c r="C50" s="449" t="str">
        <f ca="1">'Final Scores'!C51</f>
        <v/>
      </c>
      <c r="D50" s="496" t="str">
        <f t="shared" ca="1" si="29"/>
        <v/>
      </c>
      <c r="E50" s="493" t="str">
        <f t="shared" ca="1" si="30"/>
        <v/>
      </c>
      <c r="F50" s="468" t="str">
        <f ca="1">IF(C50="","",(INDEX(TIME('Round 1'!$L$5:$L$64,'Round 1'!$M$5:$M$64,),MATCH(C50,'Round 1'!$K$5:$K$64,0))))</f>
        <v/>
      </c>
      <c r="G50" s="469" t="str">
        <f ca="1">IF(C50="","",(INDEX(TIME('Round 2'!$L$5:$L$64,'Round 2'!$M$5:$M$64,),MATCH(C50,'Round 2'!$K$5:$K$64,0))))</f>
        <v/>
      </c>
      <c r="H50" s="469" t="str">
        <f ca="1">IF(C50="","",(INDEX(TIME('Round 3'!$L$5:$L$64,'Round 3'!$M$5:$M$64,),MATCH(C50,'Round 3'!$K$5:$K$64,0))))</f>
        <v/>
      </c>
      <c r="I50" s="469" t="str">
        <f ca="1">IF(C50="","",(INDEX(TIME('Round 4'!$L$5:$L$64,'Round 4'!$M$5:$M$64,),MATCH(C50,'Round 4'!$K$5:$K$64,0))))</f>
        <v/>
      </c>
      <c r="J50" s="469" t="str">
        <f ca="1">IF(C50="","",(INDEX(TIME('Round 5'!$L$5:$L$64,'Round 5'!$M$5:$M$64,),MATCH(C50,'Round 5'!$K$5:$K$64,0))))</f>
        <v/>
      </c>
      <c r="K50" s="469" t="str">
        <f ca="1">IF(C50="","",(INDEX(TIME('Round 6'!$L$5:$L$64,'Round 6'!$M$5:$M$64,),MATCH(C50,'Round 6'!$K$5:$K$64,0))))</f>
        <v/>
      </c>
      <c r="L50" s="469" t="str">
        <f ca="1">IF(C50="","",(INDEX(TIME('Round 7'!$L$5:$L$64,'Round 7'!$M$5:$M$64,),MATCH(C50,'Round 7'!$K$5:$K$64,0))))</f>
        <v/>
      </c>
      <c r="M50" s="469" t="str">
        <f ca="1">IF(C50="","",(INDEX(TIME('Round 8'!$L$5:$L$64,'Round 8'!$M$5:$M$64,),MATCH(C50,'Round 8'!$K$5:$K$64,0))))</f>
        <v/>
      </c>
      <c r="N50" s="469" t="str">
        <f ca="1">IF(C50="","",(INDEX(TIME('Round 9'!$L$5:$L$64,'Round 9'!$M$5:$M$64,),MATCH(C50,'Round 9'!$K$5:$K$64,0))))</f>
        <v/>
      </c>
      <c r="O50" s="469" t="str">
        <f ca="1">IF(C50="","",(INDEX(TIME('Round 10'!$L$5:$L$64,'Round 10'!$M$5:$M$64,),MATCH(C50,'Round 10'!$K$5:$K$64,0))))</f>
        <v/>
      </c>
      <c r="P50" s="469" t="str">
        <f ca="1">IF(C50="","",(INDEX(TIME('Round 11'!$L$5:$L$64,'Round 11'!$M$5:$M$64,),MATCH(C50,'Round 11'!$K$5:$K$64,0))))</f>
        <v/>
      </c>
      <c r="Q50" s="470" t="str">
        <f ca="1">IF(C50="","",(INDEX(TIME('Round 12'!$L$5:$L$64,'Round 12'!$M$5:$M$64,),MATCH(C50,'Round 12'!$K$5:$K$64,0))))</f>
        <v/>
      </c>
      <c r="R50" s="184" t="str">
        <f t="shared" ca="1" si="31"/>
        <v/>
      </c>
      <c r="S50" s="261" t="str">
        <f t="shared" ca="1" si="32"/>
        <v/>
      </c>
      <c r="T50" s="261" t="str">
        <f t="shared" ca="1" si="33"/>
        <v/>
      </c>
      <c r="U50" s="261" t="str">
        <f t="shared" ca="1" si="34"/>
        <v/>
      </c>
      <c r="V50" s="261" t="str">
        <f t="shared" ca="1" si="35"/>
        <v/>
      </c>
      <c r="W50" s="261" t="str">
        <f t="shared" ca="1" si="36"/>
        <v/>
      </c>
      <c r="X50" s="261" t="str">
        <f t="shared" ca="1" si="37"/>
        <v/>
      </c>
      <c r="Y50" s="261" t="str">
        <f t="shared" ca="1" si="38"/>
        <v/>
      </c>
      <c r="Z50" s="261" t="str">
        <f t="shared" ca="1" si="39"/>
        <v/>
      </c>
      <c r="AA50" s="261" t="str">
        <f t="shared" ca="1" si="40"/>
        <v/>
      </c>
      <c r="AB50" s="261" t="str">
        <f t="shared" ca="1" si="41"/>
        <v/>
      </c>
      <c r="AC50" s="261" t="str">
        <f t="shared" ca="1" si="42"/>
        <v/>
      </c>
      <c r="AD50" s="261" t="str">
        <f t="shared" ca="1" si="43"/>
        <v/>
      </c>
      <c r="AF50" s="476" t="str">
        <f t="shared" ca="1" si="44"/>
        <v/>
      </c>
      <c r="AG50" s="476" t="str">
        <f t="shared" ca="1" si="45"/>
        <v/>
      </c>
      <c r="AH50" s="476" t="str">
        <f t="shared" ca="1" si="46"/>
        <v/>
      </c>
      <c r="AI50" s="476" t="str">
        <f t="shared" ca="1" si="47"/>
        <v/>
      </c>
      <c r="AJ50" s="476" t="str">
        <f t="shared" ca="1" si="48"/>
        <v/>
      </c>
      <c r="AK50" s="476" t="str">
        <f t="shared" ca="1" si="49"/>
        <v/>
      </c>
      <c r="AL50" s="476" t="str">
        <f t="shared" ca="1" si="50"/>
        <v/>
      </c>
      <c r="AM50" s="476" t="str">
        <f t="shared" ca="1" si="51"/>
        <v/>
      </c>
      <c r="AN50" s="476" t="str">
        <f t="shared" ca="1" si="52"/>
        <v/>
      </c>
      <c r="AO50" s="476" t="str">
        <f t="shared" ca="1" si="53"/>
        <v/>
      </c>
      <c r="AP50" s="476" t="str">
        <f t="shared" ca="1" si="54"/>
        <v/>
      </c>
      <c r="AQ50" s="476" t="str">
        <f t="shared" ca="1" si="55"/>
        <v/>
      </c>
      <c r="AR50" s="476" t="str">
        <f t="shared" ca="1" si="56"/>
        <v/>
      </c>
    </row>
    <row r="51" spans="2:44" s="447" customFormat="1" ht="14.25">
      <c r="B51" s="46">
        <v>47</v>
      </c>
      <c r="C51" s="449" t="str">
        <f ca="1">'Final Scores'!C52</f>
        <v/>
      </c>
      <c r="D51" s="496" t="str">
        <f t="shared" ca="1" si="29"/>
        <v/>
      </c>
      <c r="E51" s="493" t="str">
        <f t="shared" ca="1" si="30"/>
        <v/>
      </c>
      <c r="F51" s="468" t="str">
        <f ca="1">IF(C51="","",(INDEX(TIME('Round 1'!$L$5:$L$64,'Round 1'!$M$5:$M$64,),MATCH(C51,'Round 1'!$K$5:$K$64,0))))</f>
        <v/>
      </c>
      <c r="G51" s="469" t="str">
        <f ca="1">IF(C51="","",(INDEX(TIME('Round 2'!$L$5:$L$64,'Round 2'!$M$5:$M$64,),MATCH(C51,'Round 2'!$K$5:$K$64,0))))</f>
        <v/>
      </c>
      <c r="H51" s="469" t="str">
        <f ca="1">IF(C51="","",(INDEX(TIME('Round 3'!$L$5:$L$64,'Round 3'!$M$5:$M$64,),MATCH(C51,'Round 3'!$K$5:$K$64,0))))</f>
        <v/>
      </c>
      <c r="I51" s="469" t="str">
        <f ca="1">IF(C51="","",(INDEX(TIME('Round 4'!$L$5:$L$64,'Round 4'!$M$5:$M$64,),MATCH(C51,'Round 4'!$K$5:$K$64,0))))</f>
        <v/>
      </c>
      <c r="J51" s="469" t="str">
        <f ca="1">IF(C51="","",(INDEX(TIME('Round 5'!$L$5:$L$64,'Round 5'!$M$5:$M$64,),MATCH(C51,'Round 5'!$K$5:$K$64,0))))</f>
        <v/>
      </c>
      <c r="K51" s="469" t="str">
        <f ca="1">IF(C51="","",(INDEX(TIME('Round 6'!$L$5:$L$64,'Round 6'!$M$5:$M$64,),MATCH(C51,'Round 6'!$K$5:$K$64,0))))</f>
        <v/>
      </c>
      <c r="L51" s="469" t="str">
        <f ca="1">IF(C51="","",(INDEX(TIME('Round 7'!$L$5:$L$64,'Round 7'!$M$5:$M$64,),MATCH(C51,'Round 7'!$K$5:$K$64,0))))</f>
        <v/>
      </c>
      <c r="M51" s="469" t="str">
        <f ca="1">IF(C51="","",(INDEX(TIME('Round 8'!$L$5:$L$64,'Round 8'!$M$5:$M$64,),MATCH(C51,'Round 8'!$K$5:$K$64,0))))</f>
        <v/>
      </c>
      <c r="N51" s="469" t="str">
        <f ca="1">IF(C51="","",(INDEX(TIME('Round 9'!$L$5:$L$64,'Round 9'!$M$5:$M$64,),MATCH(C51,'Round 9'!$K$5:$K$64,0))))</f>
        <v/>
      </c>
      <c r="O51" s="469" t="str">
        <f ca="1">IF(C51="","",(INDEX(TIME('Round 10'!$L$5:$L$64,'Round 10'!$M$5:$M$64,),MATCH(C51,'Round 10'!$K$5:$K$64,0))))</f>
        <v/>
      </c>
      <c r="P51" s="469" t="str">
        <f ca="1">IF(C51="","",(INDEX(TIME('Round 11'!$L$5:$L$64,'Round 11'!$M$5:$M$64,),MATCH(C51,'Round 11'!$K$5:$K$64,0))))</f>
        <v/>
      </c>
      <c r="Q51" s="470" t="str">
        <f ca="1">IF(C51="","",(INDEX(TIME('Round 12'!$L$5:$L$64,'Round 12'!$M$5:$M$64,),MATCH(C51,'Round 12'!$K$5:$K$64,0))))</f>
        <v/>
      </c>
      <c r="R51" s="184" t="str">
        <f t="shared" ca="1" si="31"/>
        <v/>
      </c>
      <c r="S51" s="261" t="str">
        <f t="shared" ca="1" si="32"/>
        <v/>
      </c>
      <c r="T51" s="261" t="str">
        <f t="shared" ca="1" si="33"/>
        <v/>
      </c>
      <c r="U51" s="261" t="str">
        <f t="shared" ca="1" si="34"/>
        <v/>
      </c>
      <c r="V51" s="261" t="str">
        <f t="shared" ca="1" si="35"/>
        <v/>
      </c>
      <c r="W51" s="261" t="str">
        <f t="shared" ca="1" si="36"/>
        <v/>
      </c>
      <c r="X51" s="261" t="str">
        <f t="shared" ca="1" si="37"/>
        <v/>
      </c>
      <c r="Y51" s="261" t="str">
        <f t="shared" ca="1" si="38"/>
        <v/>
      </c>
      <c r="Z51" s="261" t="str">
        <f t="shared" ca="1" si="39"/>
        <v/>
      </c>
      <c r="AA51" s="261" t="str">
        <f t="shared" ca="1" si="40"/>
        <v/>
      </c>
      <c r="AB51" s="261" t="str">
        <f t="shared" ca="1" si="41"/>
        <v/>
      </c>
      <c r="AC51" s="261" t="str">
        <f t="shared" ca="1" si="42"/>
        <v/>
      </c>
      <c r="AD51" s="261" t="str">
        <f t="shared" ca="1" si="43"/>
        <v/>
      </c>
      <c r="AF51" s="476" t="str">
        <f t="shared" ca="1" si="44"/>
        <v/>
      </c>
      <c r="AG51" s="476" t="str">
        <f t="shared" ca="1" si="45"/>
        <v/>
      </c>
      <c r="AH51" s="476" t="str">
        <f t="shared" ca="1" si="46"/>
        <v/>
      </c>
      <c r="AI51" s="476" t="str">
        <f t="shared" ca="1" si="47"/>
        <v/>
      </c>
      <c r="AJ51" s="476" t="str">
        <f t="shared" ca="1" si="48"/>
        <v/>
      </c>
      <c r="AK51" s="476" t="str">
        <f t="shared" ca="1" si="49"/>
        <v/>
      </c>
      <c r="AL51" s="476" t="str">
        <f t="shared" ca="1" si="50"/>
        <v/>
      </c>
      <c r="AM51" s="476" t="str">
        <f t="shared" ca="1" si="51"/>
        <v/>
      </c>
      <c r="AN51" s="476" t="str">
        <f t="shared" ca="1" si="52"/>
        <v/>
      </c>
      <c r="AO51" s="476" t="str">
        <f t="shared" ca="1" si="53"/>
        <v/>
      </c>
      <c r="AP51" s="476" t="str">
        <f t="shared" ca="1" si="54"/>
        <v/>
      </c>
      <c r="AQ51" s="476" t="str">
        <f t="shared" ca="1" si="55"/>
        <v/>
      </c>
      <c r="AR51" s="476" t="str">
        <f t="shared" ca="1" si="56"/>
        <v/>
      </c>
    </row>
    <row r="52" spans="2:44" s="447" customFormat="1" ht="14.25">
      <c r="B52" s="46">
        <v>48</v>
      </c>
      <c r="C52" s="449" t="str">
        <f ca="1">'Final Scores'!C53</f>
        <v/>
      </c>
      <c r="D52" s="496" t="str">
        <f t="shared" ca="1" si="29"/>
        <v/>
      </c>
      <c r="E52" s="493" t="str">
        <f t="shared" ca="1" si="30"/>
        <v/>
      </c>
      <c r="F52" s="468" t="str">
        <f ca="1">IF(C52="","",(INDEX(TIME('Round 1'!$L$5:$L$64,'Round 1'!$M$5:$M$64,),MATCH(C52,'Round 1'!$K$5:$K$64,0))))</f>
        <v/>
      </c>
      <c r="G52" s="469" t="str">
        <f ca="1">IF(C52="","",(INDEX(TIME('Round 2'!$L$5:$L$64,'Round 2'!$M$5:$M$64,),MATCH(C52,'Round 2'!$K$5:$K$64,0))))</f>
        <v/>
      </c>
      <c r="H52" s="469" t="str">
        <f ca="1">IF(C52="","",(INDEX(TIME('Round 3'!$L$5:$L$64,'Round 3'!$M$5:$M$64,),MATCH(C52,'Round 3'!$K$5:$K$64,0))))</f>
        <v/>
      </c>
      <c r="I52" s="469" t="str">
        <f ca="1">IF(C52="","",(INDEX(TIME('Round 4'!$L$5:$L$64,'Round 4'!$M$5:$M$64,),MATCH(C52,'Round 4'!$K$5:$K$64,0))))</f>
        <v/>
      </c>
      <c r="J52" s="469" t="str">
        <f ca="1">IF(C52="","",(INDEX(TIME('Round 5'!$L$5:$L$64,'Round 5'!$M$5:$M$64,),MATCH(C52,'Round 5'!$K$5:$K$64,0))))</f>
        <v/>
      </c>
      <c r="K52" s="469" t="str">
        <f ca="1">IF(C52="","",(INDEX(TIME('Round 6'!$L$5:$L$64,'Round 6'!$M$5:$M$64,),MATCH(C52,'Round 6'!$K$5:$K$64,0))))</f>
        <v/>
      </c>
      <c r="L52" s="469" t="str">
        <f ca="1">IF(C52="","",(INDEX(TIME('Round 7'!$L$5:$L$64,'Round 7'!$M$5:$M$64,),MATCH(C52,'Round 7'!$K$5:$K$64,0))))</f>
        <v/>
      </c>
      <c r="M52" s="469" t="str">
        <f ca="1">IF(C52="","",(INDEX(TIME('Round 8'!$L$5:$L$64,'Round 8'!$M$5:$M$64,),MATCH(C52,'Round 8'!$K$5:$K$64,0))))</f>
        <v/>
      </c>
      <c r="N52" s="469" t="str">
        <f ca="1">IF(C52="","",(INDEX(TIME('Round 9'!$L$5:$L$64,'Round 9'!$M$5:$M$64,),MATCH(C52,'Round 9'!$K$5:$K$64,0))))</f>
        <v/>
      </c>
      <c r="O52" s="469" t="str">
        <f ca="1">IF(C52="","",(INDEX(TIME('Round 10'!$L$5:$L$64,'Round 10'!$M$5:$M$64,),MATCH(C52,'Round 10'!$K$5:$K$64,0))))</f>
        <v/>
      </c>
      <c r="P52" s="469" t="str">
        <f ca="1">IF(C52="","",(INDEX(TIME('Round 11'!$L$5:$L$64,'Round 11'!$M$5:$M$64,),MATCH(C52,'Round 11'!$K$5:$K$64,0))))</f>
        <v/>
      </c>
      <c r="Q52" s="470" t="str">
        <f ca="1">IF(C52="","",(INDEX(TIME('Round 12'!$L$5:$L$64,'Round 12'!$M$5:$M$64,),MATCH(C52,'Round 12'!$K$5:$K$64,0))))</f>
        <v/>
      </c>
      <c r="R52" s="184" t="str">
        <f t="shared" ca="1" si="31"/>
        <v/>
      </c>
      <c r="S52" s="261" t="str">
        <f t="shared" ca="1" si="32"/>
        <v/>
      </c>
      <c r="T52" s="261" t="str">
        <f t="shared" ca="1" si="33"/>
        <v/>
      </c>
      <c r="U52" s="261" t="str">
        <f t="shared" ca="1" si="34"/>
        <v/>
      </c>
      <c r="V52" s="261" t="str">
        <f t="shared" ca="1" si="35"/>
        <v/>
      </c>
      <c r="W52" s="261" t="str">
        <f t="shared" ca="1" si="36"/>
        <v/>
      </c>
      <c r="X52" s="261" t="str">
        <f t="shared" ca="1" si="37"/>
        <v/>
      </c>
      <c r="Y52" s="261" t="str">
        <f t="shared" ca="1" si="38"/>
        <v/>
      </c>
      <c r="Z52" s="261" t="str">
        <f t="shared" ca="1" si="39"/>
        <v/>
      </c>
      <c r="AA52" s="261" t="str">
        <f t="shared" ca="1" si="40"/>
        <v/>
      </c>
      <c r="AB52" s="261" t="str">
        <f t="shared" ca="1" si="41"/>
        <v/>
      </c>
      <c r="AC52" s="261" t="str">
        <f t="shared" ca="1" si="42"/>
        <v/>
      </c>
      <c r="AD52" s="261" t="str">
        <f t="shared" ca="1" si="43"/>
        <v/>
      </c>
      <c r="AF52" s="476" t="str">
        <f t="shared" ca="1" si="44"/>
        <v/>
      </c>
      <c r="AG52" s="476" t="str">
        <f t="shared" ca="1" si="45"/>
        <v/>
      </c>
      <c r="AH52" s="476" t="str">
        <f t="shared" ca="1" si="46"/>
        <v/>
      </c>
      <c r="AI52" s="476" t="str">
        <f t="shared" ca="1" si="47"/>
        <v/>
      </c>
      <c r="AJ52" s="476" t="str">
        <f t="shared" ca="1" si="48"/>
        <v/>
      </c>
      <c r="AK52" s="476" t="str">
        <f t="shared" ca="1" si="49"/>
        <v/>
      </c>
      <c r="AL52" s="476" t="str">
        <f t="shared" ca="1" si="50"/>
        <v/>
      </c>
      <c r="AM52" s="476" t="str">
        <f t="shared" ca="1" si="51"/>
        <v/>
      </c>
      <c r="AN52" s="476" t="str">
        <f t="shared" ca="1" si="52"/>
        <v/>
      </c>
      <c r="AO52" s="476" t="str">
        <f t="shared" ca="1" si="53"/>
        <v/>
      </c>
      <c r="AP52" s="476" t="str">
        <f t="shared" ca="1" si="54"/>
        <v/>
      </c>
      <c r="AQ52" s="476" t="str">
        <f t="shared" ca="1" si="55"/>
        <v/>
      </c>
      <c r="AR52" s="476" t="str">
        <f t="shared" ca="1" si="56"/>
        <v/>
      </c>
    </row>
    <row r="53" spans="2:44" s="447" customFormat="1" ht="14.25">
      <c r="B53" s="46">
        <v>49</v>
      </c>
      <c r="C53" s="449" t="str">
        <f ca="1">'Final Scores'!C54</f>
        <v/>
      </c>
      <c r="D53" s="496" t="str">
        <f t="shared" ca="1" si="29"/>
        <v/>
      </c>
      <c r="E53" s="493" t="str">
        <f t="shared" ca="1" si="30"/>
        <v/>
      </c>
      <c r="F53" s="468" t="str">
        <f ca="1">IF(C53="","",(INDEX(TIME('Round 1'!$L$5:$L$64,'Round 1'!$M$5:$M$64,),MATCH(C53,'Round 1'!$K$5:$K$64,0))))</f>
        <v/>
      </c>
      <c r="G53" s="469" t="str">
        <f ca="1">IF(C53="","",(INDEX(TIME('Round 2'!$L$5:$L$64,'Round 2'!$M$5:$M$64,),MATCH(C53,'Round 2'!$K$5:$K$64,0))))</f>
        <v/>
      </c>
      <c r="H53" s="469" t="str">
        <f ca="1">IF(C53="","",(INDEX(TIME('Round 3'!$L$5:$L$64,'Round 3'!$M$5:$M$64,),MATCH(C53,'Round 3'!$K$5:$K$64,0))))</f>
        <v/>
      </c>
      <c r="I53" s="469" t="str">
        <f ca="1">IF(C53="","",(INDEX(TIME('Round 4'!$L$5:$L$64,'Round 4'!$M$5:$M$64,),MATCH(C53,'Round 4'!$K$5:$K$64,0))))</f>
        <v/>
      </c>
      <c r="J53" s="469" t="str">
        <f ca="1">IF(C53="","",(INDEX(TIME('Round 5'!$L$5:$L$64,'Round 5'!$M$5:$M$64,),MATCH(C53,'Round 5'!$K$5:$K$64,0))))</f>
        <v/>
      </c>
      <c r="K53" s="469" t="str">
        <f ca="1">IF(C53="","",(INDEX(TIME('Round 6'!$L$5:$L$64,'Round 6'!$M$5:$M$64,),MATCH(C53,'Round 6'!$K$5:$K$64,0))))</f>
        <v/>
      </c>
      <c r="L53" s="469" t="str">
        <f ca="1">IF(C53="","",(INDEX(TIME('Round 7'!$L$5:$L$64,'Round 7'!$M$5:$M$64,),MATCH(C53,'Round 7'!$K$5:$K$64,0))))</f>
        <v/>
      </c>
      <c r="M53" s="469" t="str">
        <f ca="1">IF(C53="","",(INDEX(TIME('Round 8'!$L$5:$L$64,'Round 8'!$M$5:$M$64,),MATCH(C53,'Round 8'!$K$5:$K$64,0))))</f>
        <v/>
      </c>
      <c r="N53" s="469" t="str">
        <f ca="1">IF(C53="","",(INDEX(TIME('Round 9'!$L$5:$L$64,'Round 9'!$M$5:$M$64,),MATCH(C53,'Round 9'!$K$5:$K$64,0))))</f>
        <v/>
      </c>
      <c r="O53" s="469" t="str">
        <f ca="1">IF(C53="","",(INDEX(TIME('Round 10'!$L$5:$L$64,'Round 10'!$M$5:$M$64,),MATCH(C53,'Round 10'!$K$5:$K$64,0))))</f>
        <v/>
      </c>
      <c r="P53" s="469" t="str">
        <f ca="1">IF(C53="","",(INDEX(TIME('Round 11'!$L$5:$L$64,'Round 11'!$M$5:$M$64,),MATCH(C53,'Round 11'!$K$5:$K$64,0))))</f>
        <v/>
      </c>
      <c r="Q53" s="470" t="str">
        <f ca="1">IF(C53="","",(INDEX(TIME('Round 12'!$L$5:$L$64,'Round 12'!$M$5:$M$64,),MATCH(C53,'Round 12'!$K$5:$K$64,0))))</f>
        <v/>
      </c>
      <c r="R53" s="184" t="str">
        <f t="shared" ca="1" si="31"/>
        <v/>
      </c>
      <c r="S53" s="261" t="str">
        <f t="shared" ca="1" si="32"/>
        <v/>
      </c>
      <c r="T53" s="261" t="str">
        <f t="shared" ca="1" si="33"/>
        <v/>
      </c>
      <c r="U53" s="261" t="str">
        <f t="shared" ca="1" si="34"/>
        <v/>
      </c>
      <c r="V53" s="261" t="str">
        <f t="shared" ca="1" si="35"/>
        <v/>
      </c>
      <c r="W53" s="261" t="str">
        <f t="shared" ca="1" si="36"/>
        <v/>
      </c>
      <c r="X53" s="261" t="str">
        <f t="shared" ca="1" si="37"/>
        <v/>
      </c>
      <c r="Y53" s="261" t="str">
        <f t="shared" ca="1" si="38"/>
        <v/>
      </c>
      <c r="Z53" s="261" t="str">
        <f t="shared" ca="1" si="39"/>
        <v/>
      </c>
      <c r="AA53" s="261" t="str">
        <f t="shared" ca="1" si="40"/>
        <v/>
      </c>
      <c r="AB53" s="261" t="str">
        <f t="shared" ca="1" si="41"/>
        <v/>
      </c>
      <c r="AC53" s="261" t="str">
        <f t="shared" ca="1" si="42"/>
        <v/>
      </c>
      <c r="AD53" s="261" t="str">
        <f t="shared" ca="1" si="43"/>
        <v/>
      </c>
      <c r="AF53" s="476" t="str">
        <f t="shared" ca="1" si="44"/>
        <v/>
      </c>
      <c r="AG53" s="476" t="str">
        <f t="shared" ca="1" si="45"/>
        <v/>
      </c>
      <c r="AH53" s="476" t="str">
        <f t="shared" ca="1" si="46"/>
        <v/>
      </c>
      <c r="AI53" s="476" t="str">
        <f t="shared" ca="1" si="47"/>
        <v/>
      </c>
      <c r="AJ53" s="476" t="str">
        <f t="shared" ca="1" si="48"/>
        <v/>
      </c>
      <c r="AK53" s="476" t="str">
        <f t="shared" ca="1" si="49"/>
        <v/>
      </c>
      <c r="AL53" s="476" t="str">
        <f t="shared" ca="1" si="50"/>
        <v/>
      </c>
      <c r="AM53" s="476" t="str">
        <f t="shared" ca="1" si="51"/>
        <v/>
      </c>
      <c r="AN53" s="476" t="str">
        <f t="shared" ca="1" si="52"/>
        <v/>
      </c>
      <c r="AO53" s="476" t="str">
        <f t="shared" ca="1" si="53"/>
        <v/>
      </c>
      <c r="AP53" s="476" t="str">
        <f t="shared" ca="1" si="54"/>
        <v/>
      </c>
      <c r="AQ53" s="476" t="str">
        <f t="shared" ca="1" si="55"/>
        <v/>
      </c>
      <c r="AR53" s="476" t="str">
        <f t="shared" ca="1" si="56"/>
        <v/>
      </c>
    </row>
    <row r="54" spans="2:44" s="447" customFormat="1" ht="14.25">
      <c r="B54" s="46">
        <v>50</v>
      </c>
      <c r="C54" s="449" t="str">
        <f ca="1">'Final Scores'!C55</f>
        <v/>
      </c>
      <c r="D54" s="496" t="str">
        <f t="shared" ca="1" si="29"/>
        <v/>
      </c>
      <c r="E54" s="493" t="str">
        <f t="shared" ca="1" si="30"/>
        <v/>
      </c>
      <c r="F54" s="468" t="str">
        <f ca="1">IF(C54="","",(INDEX(TIME('Round 1'!$L$5:$L$64,'Round 1'!$M$5:$M$64,),MATCH(C54,'Round 1'!$K$5:$K$64,0))))</f>
        <v/>
      </c>
      <c r="G54" s="469" t="str">
        <f ca="1">IF(C54="","",(INDEX(TIME('Round 2'!$L$5:$L$64,'Round 2'!$M$5:$M$64,),MATCH(C54,'Round 2'!$K$5:$K$64,0))))</f>
        <v/>
      </c>
      <c r="H54" s="469" t="str">
        <f ca="1">IF(C54="","",(INDEX(TIME('Round 3'!$L$5:$L$64,'Round 3'!$M$5:$M$64,),MATCH(C54,'Round 3'!$K$5:$K$64,0))))</f>
        <v/>
      </c>
      <c r="I54" s="469" t="str">
        <f ca="1">IF(C54="","",(INDEX(TIME('Round 4'!$L$5:$L$64,'Round 4'!$M$5:$M$64,),MATCH(C54,'Round 4'!$K$5:$K$64,0))))</f>
        <v/>
      </c>
      <c r="J54" s="469" t="str">
        <f ca="1">IF(C54="","",(INDEX(TIME('Round 5'!$L$5:$L$64,'Round 5'!$M$5:$M$64,),MATCH(C54,'Round 5'!$K$5:$K$64,0))))</f>
        <v/>
      </c>
      <c r="K54" s="469" t="str">
        <f ca="1">IF(C54="","",(INDEX(TIME('Round 6'!$L$5:$L$64,'Round 6'!$M$5:$M$64,),MATCH(C54,'Round 6'!$K$5:$K$64,0))))</f>
        <v/>
      </c>
      <c r="L54" s="469" t="str">
        <f ca="1">IF(C54="","",(INDEX(TIME('Round 7'!$L$5:$L$64,'Round 7'!$M$5:$M$64,),MATCH(C54,'Round 7'!$K$5:$K$64,0))))</f>
        <v/>
      </c>
      <c r="M54" s="469" t="str">
        <f ca="1">IF(C54="","",(INDEX(TIME('Round 8'!$L$5:$L$64,'Round 8'!$M$5:$M$64,),MATCH(C54,'Round 8'!$K$5:$K$64,0))))</f>
        <v/>
      </c>
      <c r="N54" s="469" t="str">
        <f ca="1">IF(C54="","",(INDEX(TIME('Round 9'!$L$5:$L$64,'Round 9'!$M$5:$M$64,),MATCH(C54,'Round 9'!$K$5:$K$64,0))))</f>
        <v/>
      </c>
      <c r="O54" s="469" t="str">
        <f ca="1">IF(C54="","",(INDEX(TIME('Round 10'!$L$5:$L$64,'Round 10'!$M$5:$M$64,),MATCH(C54,'Round 10'!$K$5:$K$64,0))))</f>
        <v/>
      </c>
      <c r="P54" s="469" t="str">
        <f ca="1">IF(C54="","",(INDEX(TIME('Round 11'!$L$5:$L$64,'Round 11'!$M$5:$M$64,),MATCH(C54,'Round 11'!$K$5:$K$64,0))))</f>
        <v/>
      </c>
      <c r="Q54" s="470" t="str">
        <f ca="1">IF(C54="","",(INDEX(TIME('Round 12'!$L$5:$L$64,'Round 12'!$M$5:$M$64,),MATCH(C54,'Round 12'!$K$5:$K$64,0))))</f>
        <v/>
      </c>
      <c r="R54" s="184" t="str">
        <f t="shared" ca="1" si="31"/>
        <v/>
      </c>
      <c r="S54" s="261" t="str">
        <f t="shared" ca="1" si="32"/>
        <v/>
      </c>
      <c r="T54" s="261" t="str">
        <f t="shared" ca="1" si="33"/>
        <v/>
      </c>
      <c r="U54" s="261" t="str">
        <f t="shared" ca="1" si="34"/>
        <v/>
      </c>
      <c r="V54" s="261" t="str">
        <f t="shared" ca="1" si="35"/>
        <v/>
      </c>
      <c r="W54" s="261" t="str">
        <f t="shared" ca="1" si="36"/>
        <v/>
      </c>
      <c r="X54" s="261" t="str">
        <f t="shared" ca="1" si="37"/>
        <v/>
      </c>
      <c r="Y54" s="261" t="str">
        <f t="shared" ca="1" si="38"/>
        <v/>
      </c>
      <c r="Z54" s="261" t="str">
        <f t="shared" ca="1" si="39"/>
        <v/>
      </c>
      <c r="AA54" s="261" t="str">
        <f t="shared" ca="1" si="40"/>
        <v/>
      </c>
      <c r="AB54" s="261" t="str">
        <f t="shared" ca="1" si="41"/>
        <v/>
      </c>
      <c r="AC54" s="261" t="str">
        <f t="shared" ca="1" si="42"/>
        <v/>
      </c>
      <c r="AD54" s="261" t="str">
        <f t="shared" ca="1" si="43"/>
        <v/>
      </c>
      <c r="AF54" s="476" t="str">
        <f t="shared" ca="1" si="44"/>
        <v/>
      </c>
      <c r="AG54" s="476" t="str">
        <f t="shared" ca="1" si="45"/>
        <v/>
      </c>
      <c r="AH54" s="476" t="str">
        <f t="shared" ca="1" si="46"/>
        <v/>
      </c>
      <c r="AI54" s="476" t="str">
        <f t="shared" ca="1" si="47"/>
        <v/>
      </c>
      <c r="AJ54" s="476" t="str">
        <f t="shared" ca="1" si="48"/>
        <v/>
      </c>
      <c r="AK54" s="476" t="str">
        <f t="shared" ca="1" si="49"/>
        <v/>
      </c>
      <c r="AL54" s="476" t="str">
        <f t="shared" ca="1" si="50"/>
        <v/>
      </c>
      <c r="AM54" s="476" t="str">
        <f t="shared" ca="1" si="51"/>
        <v/>
      </c>
      <c r="AN54" s="476" t="str">
        <f t="shared" ca="1" si="52"/>
        <v/>
      </c>
      <c r="AO54" s="476" t="str">
        <f t="shared" ca="1" si="53"/>
        <v/>
      </c>
      <c r="AP54" s="476" t="str">
        <f t="shared" ca="1" si="54"/>
        <v/>
      </c>
      <c r="AQ54" s="476" t="str">
        <f t="shared" ca="1" si="55"/>
        <v/>
      </c>
      <c r="AR54" s="476" t="str">
        <f t="shared" ca="1" si="56"/>
        <v/>
      </c>
    </row>
    <row r="55" spans="2:44" s="447" customFormat="1" ht="14.25">
      <c r="B55" s="46">
        <v>51</v>
      </c>
      <c r="C55" s="449" t="str">
        <f ca="1">'Final Scores'!C56</f>
        <v/>
      </c>
      <c r="D55" s="496" t="str">
        <f t="shared" ca="1" si="29"/>
        <v/>
      </c>
      <c r="E55" s="493" t="str">
        <f t="shared" ca="1" si="30"/>
        <v/>
      </c>
      <c r="F55" s="468" t="str">
        <f ca="1">IF(C55="","",(INDEX(TIME('Round 1'!$L$5:$L$64,'Round 1'!$M$5:$M$64,),MATCH(C55,'Round 1'!$K$5:$K$64,0))))</f>
        <v/>
      </c>
      <c r="G55" s="469" t="str">
        <f ca="1">IF(C55="","",(INDEX(TIME('Round 2'!$L$5:$L$64,'Round 2'!$M$5:$M$64,),MATCH(C55,'Round 2'!$K$5:$K$64,0))))</f>
        <v/>
      </c>
      <c r="H55" s="469" t="str">
        <f ca="1">IF(C55="","",(INDEX(TIME('Round 3'!$L$5:$L$64,'Round 3'!$M$5:$M$64,),MATCH(C55,'Round 3'!$K$5:$K$64,0))))</f>
        <v/>
      </c>
      <c r="I55" s="469" t="str">
        <f ca="1">IF(C55="","",(INDEX(TIME('Round 4'!$L$5:$L$64,'Round 4'!$M$5:$M$64,),MATCH(C55,'Round 4'!$K$5:$K$64,0))))</f>
        <v/>
      </c>
      <c r="J55" s="469" t="str">
        <f ca="1">IF(C55="","",(INDEX(TIME('Round 5'!$L$5:$L$64,'Round 5'!$M$5:$M$64,),MATCH(C55,'Round 5'!$K$5:$K$64,0))))</f>
        <v/>
      </c>
      <c r="K55" s="469" t="str">
        <f ca="1">IF(C55="","",(INDEX(TIME('Round 6'!$L$5:$L$64,'Round 6'!$M$5:$M$64,),MATCH(C55,'Round 6'!$K$5:$K$64,0))))</f>
        <v/>
      </c>
      <c r="L55" s="469" t="str">
        <f ca="1">IF(C55="","",(INDEX(TIME('Round 7'!$L$5:$L$64,'Round 7'!$M$5:$M$64,),MATCH(C55,'Round 7'!$K$5:$K$64,0))))</f>
        <v/>
      </c>
      <c r="M55" s="469" t="str">
        <f ca="1">IF(C55="","",(INDEX(TIME('Round 8'!$L$5:$L$64,'Round 8'!$M$5:$M$64,),MATCH(C55,'Round 8'!$K$5:$K$64,0))))</f>
        <v/>
      </c>
      <c r="N55" s="469" t="str">
        <f ca="1">IF(C55="","",(INDEX(TIME('Round 9'!$L$5:$L$64,'Round 9'!$M$5:$M$64,),MATCH(C55,'Round 9'!$K$5:$K$64,0))))</f>
        <v/>
      </c>
      <c r="O55" s="469" t="str">
        <f ca="1">IF(C55="","",(INDEX(TIME('Round 10'!$L$5:$L$64,'Round 10'!$M$5:$M$64,),MATCH(C55,'Round 10'!$K$5:$K$64,0))))</f>
        <v/>
      </c>
      <c r="P55" s="469" t="str">
        <f ca="1">IF(C55="","",(INDEX(TIME('Round 11'!$L$5:$L$64,'Round 11'!$M$5:$M$64,),MATCH(C55,'Round 11'!$K$5:$K$64,0))))</f>
        <v/>
      </c>
      <c r="Q55" s="470" t="str">
        <f ca="1">IF(C55="","",(INDEX(TIME('Round 12'!$L$5:$L$64,'Round 12'!$M$5:$M$64,),MATCH(C55,'Round 12'!$K$5:$K$64,0))))</f>
        <v/>
      </c>
      <c r="R55" s="184" t="str">
        <f t="shared" ca="1" si="31"/>
        <v/>
      </c>
      <c r="S55" s="261" t="str">
        <f t="shared" ca="1" si="32"/>
        <v/>
      </c>
      <c r="T55" s="261" t="str">
        <f t="shared" ca="1" si="33"/>
        <v/>
      </c>
      <c r="U55" s="261" t="str">
        <f t="shared" ca="1" si="34"/>
        <v/>
      </c>
      <c r="V55" s="261" t="str">
        <f t="shared" ca="1" si="35"/>
        <v/>
      </c>
      <c r="W55" s="261" t="str">
        <f t="shared" ca="1" si="36"/>
        <v/>
      </c>
      <c r="X55" s="261" t="str">
        <f t="shared" ca="1" si="37"/>
        <v/>
      </c>
      <c r="Y55" s="261" t="str">
        <f t="shared" ca="1" si="38"/>
        <v/>
      </c>
      <c r="Z55" s="261" t="str">
        <f t="shared" ca="1" si="39"/>
        <v/>
      </c>
      <c r="AA55" s="261" t="str">
        <f t="shared" ca="1" si="40"/>
        <v/>
      </c>
      <c r="AB55" s="261" t="str">
        <f t="shared" ca="1" si="41"/>
        <v/>
      </c>
      <c r="AC55" s="261" t="str">
        <f t="shared" ca="1" si="42"/>
        <v/>
      </c>
      <c r="AD55" s="261" t="str">
        <f t="shared" ca="1" si="43"/>
        <v/>
      </c>
      <c r="AF55" s="476" t="str">
        <f t="shared" ca="1" si="44"/>
        <v/>
      </c>
      <c r="AG55" s="476" t="str">
        <f t="shared" ca="1" si="45"/>
        <v/>
      </c>
      <c r="AH55" s="476" t="str">
        <f t="shared" ca="1" si="46"/>
        <v/>
      </c>
      <c r="AI55" s="476" t="str">
        <f t="shared" ca="1" si="47"/>
        <v/>
      </c>
      <c r="AJ55" s="476" t="str">
        <f t="shared" ca="1" si="48"/>
        <v/>
      </c>
      <c r="AK55" s="476" t="str">
        <f t="shared" ca="1" si="49"/>
        <v/>
      </c>
      <c r="AL55" s="476" t="str">
        <f t="shared" ca="1" si="50"/>
        <v/>
      </c>
      <c r="AM55" s="476" t="str">
        <f t="shared" ca="1" si="51"/>
        <v/>
      </c>
      <c r="AN55" s="476" t="str">
        <f t="shared" ca="1" si="52"/>
        <v/>
      </c>
      <c r="AO55" s="476" t="str">
        <f t="shared" ca="1" si="53"/>
        <v/>
      </c>
      <c r="AP55" s="476" t="str">
        <f t="shared" ca="1" si="54"/>
        <v/>
      </c>
      <c r="AQ55" s="476" t="str">
        <f t="shared" ca="1" si="55"/>
        <v/>
      </c>
      <c r="AR55" s="476" t="str">
        <f t="shared" ca="1" si="56"/>
        <v/>
      </c>
    </row>
    <row r="56" spans="2:44" s="447" customFormat="1" ht="14.25">
      <c r="B56" s="46">
        <v>52</v>
      </c>
      <c r="C56" s="449" t="str">
        <f ca="1">'Final Scores'!C57</f>
        <v/>
      </c>
      <c r="D56" s="496" t="str">
        <f t="shared" ca="1" si="29"/>
        <v/>
      </c>
      <c r="E56" s="493" t="str">
        <f t="shared" ca="1" si="30"/>
        <v/>
      </c>
      <c r="F56" s="468" t="str">
        <f ca="1">IF(C56="","",(INDEX(TIME('Round 1'!$L$5:$L$64,'Round 1'!$M$5:$M$64,),MATCH(C56,'Round 1'!$K$5:$K$64,0))))</f>
        <v/>
      </c>
      <c r="G56" s="469" t="str">
        <f ca="1">IF(C56="","",(INDEX(TIME('Round 2'!$L$5:$L$64,'Round 2'!$M$5:$M$64,),MATCH(C56,'Round 2'!$K$5:$K$64,0))))</f>
        <v/>
      </c>
      <c r="H56" s="469" t="str">
        <f ca="1">IF(C56="","",(INDEX(TIME('Round 3'!$L$5:$L$64,'Round 3'!$M$5:$M$64,),MATCH(C56,'Round 3'!$K$5:$K$64,0))))</f>
        <v/>
      </c>
      <c r="I56" s="469" t="str">
        <f ca="1">IF(C56="","",(INDEX(TIME('Round 4'!$L$5:$L$64,'Round 4'!$M$5:$M$64,),MATCH(C56,'Round 4'!$K$5:$K$64,0))))</f>
        <v/>
      </c>
      <c r="J56" s="469" t="str">
        <f ca="1">IF(C56="","",(INDEX(TIME('Round 5'!$L$5:$L$64,'Round 5'!$M$5:$M$64,),MATCH(C56,'Round 5'!$K$5:$K$64,0))))</f>
        <v/>
      </c>
      <c r="K56" s="469" t="str">
        <f ca="1">IF(C56="","",(INDEX(TIME('Round 6'!$L$5:$L$64,'Round 6'!$M$5:$M$64,),MATCH(C56,'Round 6'!$K$5:$K$64,0))))</f>
        <v/>
      </c>
      <c r="L56" s="469" t="str">
        <f ca="1">IF(C56="","",(INDEX(TIME('Round 7'!$L$5:$L$64,'Round 7'!$M$5:$M$64,),MATCH(C56,'Round 7'!$K$5:$K$64,0))))</f>
        <v/>
      </c>
      <c r="M56" s="469" t="str">
        <f ca="1">IF(C56="","",(INDEX(TIME('Round 8'!$L$5:$L$64,'Round 8'!$M$5:$M$64,),MATCH(C56,'Round 8'!$K$5:$K$64,0))))</f>
        <v/>
      </c>
      <c r="N56" s="469" t="str">
        <f ca="1">IF(C56="","",(INDEX(TIME('Round 9'!$L$5:$L$64,'Round 9'!$M$5:$M$64,),MATCH(C56,'Round 9'!$K$5:$K$64,0))))</f>
        <v/>
      </c>
      <c r="O56" s="469" t="str">
        <f ca="1">IF(C56="","",(INDEX(TIME('Round 10'!$L$5:$L$64,'Round 10'!$M$5:$M$64,),MATCH(C56,'Round 10'!$K$5:$K$64,0))))</f>
        <v/>
      </c>
      <c r="P56" s="469" t="str">
        <f ca="1">IF(C56="","",(INDEX(TIME('Round 11'!$L$5:$L$64,'Round 11'!$M$5:$M$64,),MATCH(C56,'Round 11'!$K$5:$K$64,0))))</f>
        <v/>
      </c>
      <c r="Q56" s="470" t="str">
        <f ca="1">IF(C56="","",(INDEX(TIME('Round 12'!$L$5:$L$64,'Round 12'!$M$5:$M$64,),MATCH(C56,'Round 12'!$K$5:$K$64,0))))</f>
        <v/>
      </c>
      <c r="R56" s="184" t="str">
        <f t="shared" ca="1" si="31"/>
        <v/>
      </c>
      <c r="S56" s="261" t="str">
        <f t="shared" ca="1" si="32"/>
        <v/>
      </c>
      <c r="T56" s="261" t="str">
        <f t="shared" ca="1" si="33"/>
        <v/>
      </c>
      <c r="U56" s="261" t="str">
        <f t="shared" ca="1" si="34"/>
        <v/>
      </c>
      <c r="V56" s="261" t="str">
        <f t="shared" ca="1" si="35"/>
        <v/>
      </c>
      <c r="W56" s="261" t="str">
        <f t="shared" ca="1" si="36"/>
        <v/>
      </c>
      <c r="X56" s="261" t="str">
        <f t="shared" ca="1" si="37"/>
        <v/>
      </c>
      <c r="Y56" s="261" t="str">
        <f t="shared" ca="1" si="38"/>
        <v/>
      </c>
      <c r="Z56" s="261" t="str">
        <f t="shared" ca="1" si="39"/>
        <v/>
      </c>
      <c r="AA56" s="261" t="str">
        <f t="shared" ca="1" si="40"/>
        <v/>
      </c>
      <c r="AB56" s="261" t="str">
        <f t="shared" ca="1" si="41"/>
        <v/>
      </c>
      <c r="AC56" s="261" t="str">
        <f t="shared" ca="1" si="42"/>
        <v/>
      </c>
      <c r="AD56" s="261" t="str">
        <f t="shared" ca="1" si="43"/>
        <v/>
      </c>
      <c r="AF56" s="476" t="str">
        <f t="shared" ca="1" si="44"/>
        <v/>
      </c>
      <c r="AG56" s="476" t="str">
        <f t="shared" ca="1" si="45"/>
        <v/>
      </c>
      <c r="AH56" s="476" t="str">
        <f t="shared" ca="1" si="46"/>
        <v/>
      </c>
      <c r="AI56" s="476" t="str">
        <f t="shared" ca="1" si="47"/>
        <v/>
      </c>
      <c r="AJ56" s="476" t="str">
        <f t="shared" ca="1" si="48"/>
        <v/>
      </c>
      <c r="AK56" s="476" t="str">
        <f t="shared" ca="1" si="49"/>
        <v/>
      </c>
      <c r="AL56" s="476" t="str">
        <f t="shared" ca="1" si="50"/>
        <v/>
      </c>
      <c r="AM56" s="476" t="str">
        <f t="shared" ca="1" si="51"/>
        <v/>
      </c>
      <c r="AN56" s="476" t="str">
        <f t="shared" ca="1" si="52"/>
        <v/>
      </c>
      <c r="AO56" s="476" t="str">
        <f t="shared" ca="1" si="53"/>
        <v/>
      </c>
      <c r="AP56" s="476" t="str">
        <f t="shared" ca="1" si="54"/>
        <v/>
      </c>
      <c r="AQ56" s="476" t="str">
        <f t="shared" ca="1" si="55"/>
        <v/>
      </c>
      <c r="AR56" s="476" t="str">
        <f t="shared" ca="1" si="56"/>
        <v/>
      </c>
    </row>
    <row r="57" spans="2:44" s="447" customFormat="1" ht="14.25">
      <c r="B57" s="46">
        <v>53</v>
      </c>
      <c r="C57" s="449" t="str">
        <f ca="1">'Final Scores'!C58</f>
        <v/>
      </c>
      <c r="D57" s="496" t="str">
        <f t="shared" ca="1" si="29"/>
        <v/>
      </c>
      <c r="E57" s="493" t="str">
        <f t="shared" ca="1" si="30"/>
        <v/>
      </c>
      <c r="F57" s="468" t="str">
        <f ca="1">IF(C57="","",(INDEX(TIME('Round 1'!$L$5:$L$64,'Round 1'!$M$5:$M$64,),MATCH(C57,'Round 1'!$K$5:$K$64,0))))</f>
        <v/>
      </c>
      <c r="G57" s="469" t="str">
        <f ca="1">IF(C57="","",(INDEX(TIME('Round 2'!$L$5:$L$64,'Round 2'!$M$5:$M$64,),MATCH(C57,'Round 2'!$K$5:$K$64,0))))</f>
        <v/>
      </c>
      <c r="H57" s="469" t="str">
        <f ca="1">IF(C57="","",(INDEX(TIME('Round 3'!$L$5:$L$64,'Round 3'!$M$5:$M$64,),MATCH(C57,'Round 3'!$K$5:$K$64,0))))</f>
        <v/>
      </c>
      <c r="I57" s="469" t="str">
        <f ca="1">IF(C57="","",(INDEX(TIME('Round 4'!$L$5:$L$64,'Round 4'!$M$5:$M$64,),MATCH(C57,'Round 4'!$K$5:$K$64,0))))</f>
        <v/>
      </c>
      <c r="J57" s="469" t="str">
        <f ca="1">IF(C57="","",(INDEX(TIME('Round 5'!$L$5:$L$64,'Round 5'!$M$5:$M$64,),MATCH(C57,'Round 5'!$K$5:$K$64,0))))</f>
        <v/>
      </c>
      <c r="K57" s="469" t="str">
        <f ca="1">IF(C57="","",(INDEX(TIME('Round 6'!$L$5:$L$64,'Round 6'!$M$5:$M$64,),MATCH(C57,'Round 6'!$K$5:$K$64,0))))</f>
        <v/>
      </c>
      <c r="L57" s="469" t="str">
        <f ca="1">IF(C57="","",(INDEX(TIME('Round 7'!$L$5:$L$64,'Round 7'!$M$5:$M$64,),MATCH(C57,'Round 7'!$K$5:$K$64,0))))</f>
        <v/>
      </c>
      <c r="M57" s="469" t="str">
        <f ca="1">IF(C57="","",(INDEX(TIME('Round 8'!$L$5:$L$64,'Round 8'!$M$5:$M$64,),MATCH(C57,'Round 8'!$K$5:$K$64,0))))</f>
        <v/>
      </c>
      <c r="N57" s="469" t="str">
        <f ca="1">IF(C57="","",(INDEX(TIME('Round 9'!$L$5:$L$64,'Round 9'!$M$5:$M$64,),MATCH(C57,'Round 9'!$K$5:$K$64,0))))</f>
        <v/>
      </c>
      <c r="O57" s="469" t="str">
        <f ca="1">IF(C57="","",(INDEX(TIME('Round 10'!$L$5:$L$64,'Round 10'!$M$5:$M$64,),MATCH(C57,'Round 10'!$K$5:$K$64,0))))</f>
        <v/>
      </c>
      <c r="P57" s="469" t="str">
        <f ca="1">IF(C57="","",(INDEX(TIME('Round 11'!$L$5:$L$64,'Round 11'!$M$5:$M$64,),MATCH(C57,'Round 11'!$K$5:$K$64,0))))</f>
        <v/>
      </c>
      <c r="Q57" s="470" t="str">
        <f ca="1">IF(C57="","",(INDEX(TIME('Round 12'!$L$5:$L$64,'Round 12'!$M$5:$M$64,),MATCH(C57,'Round 12'!$K$5:$K$64,0))))</f>
        <v/>
      </c>
      <c r="R57" s="184" t="str">
        <f t="shared" ca="1" si="31"/>
        <v/>
      </c>
      <c r="S57" s="261" t="str">
        <f t="shared" ca="1" si="32"/>
        <v/>
      </c>
      <c r="T57" s="261" t="str">
        <f t="shared" ca="1" si="33"/>
        <v/>
      </c>
      <c r="U57" s="261" t="str">
        <f t="shared" ca="1" si="34"/>
        <v/>
      </c>
      <c r="V57" s="261" t="str">
        <f t="shared" ca="1" si="35"/>
        <v/>
      </c>
      <c r="W57" s="261" t="str">
        <f t="shared" ca="1" si="36"/>
        <v/>
      </c>
      <c r="X57" s="261" t="str">
        <f t="shared" ca="1" si="37"/>
        <v/>
      </c>
      <c r="Y57" s="261" t="str">
        <f t="shared" ca="1" si="38"/>
        <v/>
      </c>
      <c r="Z57" s="261" t="str">
        <f t="shared" ca="1" si="39"/>
        <v/>
      </c>
      <c r="AA57" s="261" t="str">
        <f t="shared" ca="1" si="40"/>
        <v/>
      </c>
      <c r="AB57" s="261" t="str">
        <f t="shared" ca="1" si="41"/>
        <v/>
      </c>
      <c r="AC57" s="261" t="str">
        <f t="shared" ca="1" si="42"/>
        <v/>
      </c>
      <c r="AD57" s="261" t="str">
        <f t="shared" ca="1" si="43"/>
        <v/>
      </c>
      <c r="AF57" s="476" t="str">
        <f t="shared" ca="1" si="44"/>
        <v/>
      </c>
      <c r="AG57" s="476" t="str">
        <f t="shared" ca="1" si="45"/>
        <v/>
      </c>
      <c r="AH57" s="476" t="str">
        <f t="shared" ca="1" si="46"/>
        <v/>
      </c>
      <c r="AI57" s="476" t="str">
        <f t="shared" ca="1" si="47"/>
        <v/>
      </c>
      <c r="AJ57" s="476" t="str">
        <f t="shared" ca="1" si="48"/>
        <v/>
      </c>
      <c r="AK57" s="476" t="str">
        <f t="shared" ca="1" si="49"/>
        <v/>
      </c>
      <c r="AL57" s="476" t="str">
        <f t="shared" ca="1" si="50"/>
        <v/>
      </c>
      <c r="AM57" s="476" t="str">
        <f t="shared" ca="1" si="51"/>
        <v/>
      </c>
      <c r="AN57" s="476" t="str">
        <f t="shared" ca="1" si="52"/>
        <v/>
      </c>
      <c r="AO57" s="476" t="str">
        <f t="shared" ca="1" si="53"/>
        <v/>
      </c>
      <c r="AP57" s="476" t="str">
        <f t="shared" ca="1" si="54"/>
        <v/>
      </c>
      <c r="AQ57" s="476" t="str">
        <f t="shared" ca="1" si="55"/>
        <v/>
      </c>
      <c r="AR57" s="476" t="str">
        <f t="shared" ca="1" si="56"/>
        <v/>
      </c>
    </row>
    <row r="58" spans="2:44" s="447" customFormat="1" ht="14.25">
      <c r="B58" s="46">
        <v>54</v>
      </c>
      <c r="C58" s="449" t="str">
        <f ca="1">'Final Scores'!C59</f>
        <v/>
      </c>
      <c r="D58" s="496" t="str">
        <f t="shared" ca="1" si="29"/>
        <v/>
      </c>
      <c r="E58" s="493" t="str">
        <f t="shared" ca="1" si="30"/>
        <v/>
      </c>
      <c r="F58" s="468" t="str">
        <f ca="1">IF(C58="","",(INDEX(TIME('Round 1'!$L$5:$L$64,'Round 1'!$M$5:$M$64,),MATCH(C58,'Round 1'!$K$5:$K$64,0))))</f>
        <v/>
      </c>
      <c r="G58" s="469" t="str">
        <f ca="1">IF(C58="","",(INDEX(TIME('Round 2'!$L$5:$L$64,'Round 2'!$M$5:$M$64,),MATCH(C58,'Round 2'!$K$5:$K$64,0))))</f>
        <v/>
      </c>
      <c r="H58" s="469" t="str">
        <f ca="1">IF(C58="","",(INDEX(TIME('Round 3'!$L$5:$L$64,'Round 3'!$M$5:$M$64,),MATCH(C58,'Round 3'!$K$5:$K$64,0))))</f>
        <v/>
      </c>
      <c r="I58" s="469" t="str">
        <f ca="1">IF(C58="","",(INDEX(TIME('Round 4'!$L$5:$L$64,'Round 4'!$M$5:$M$64,),MATCH(C58,'Round 4'!$K$5:$K$64,0))))</f>
        <v/>
      </c>
      <c r="J58" s="469" t="str">
        <f ca="1">IF(C58="","",(INDEX(TIME('Round 5'!$L$5:$L$64,'Round 5'!$M$5:$M$64,),MATCH(C58,'Round 5'!$K$5:$K$64,0))))</f>
        <v/>
      </c>
      <c r="K58" s="469" t="str">
        <f ca="1">IF(C58="","",(INDEX(TIME('Round 6'!$L$5:$L$64,'Round 6'!$M$5:$M$64,),MATCH(C58,'Round 6'!$K$5:$K$64,0))))</f>
        <v/>
      </c>
      <c r="L58" s="469" t="str">
        <f ca="1">IF(C58="","",(INDEX(TIME('Round 7'!$L$5:$L$64,'Round 7'!$M$5:$M$64,),MATCH(C58,'Round 7'!$K$5:$K$64,0))))</f>
        <v/>
      </c>
      <c r="M58" s="469" t="str">
        <f ca="1">IF(C58="","",(INDEX(TIME('Round 8'!$L$5:$L$64,'Round 8'!$M$5:$M$64,),MATCH(C58,'Round 8'!$K$5:$K$64,0))))</f>
        <v/>
      </c>
      <c r="N58" s="469" t="str">
        <f ca="1">IF(C58="","",(INDEX(TIME('Round 9'!$L$5:$L$64,'Round 9'!$M$5:$M$64,),MATCH(C58,'Round 9'!$K$5:$K$64,0))))</f>
        <v/>
      </c>
      <c r="O58" s="469" t="str">
        <f ca="1">IF(C58="","",(INDEX(TIME('Round 10'!$L$5:$L$64,'Round 10'!$M$5:$M$64,),MATCH(C58,'Round 10'!$K$5:$K$64,0))))</f>
        <v/>
      </c>
      <c r="P58" s="469" t="str">
        <f ca="1">IF(C58="","",(INDEX(TIME('Round 11'!$L$5:$L$64,'Round 11'!$M$5:$M$64,),MATCH(C58,'Round 11'!$K$5:$K$64,0))))</f>
        <v/>
      </c>
      <c r="Q58" s="470" t="str">
        <f ca="1">IF(C58="","",(INDEX(TIME('Round 12'!$L$5:$L$64,'Round 12'!$M$5:$M$64,),MATCH(C58,'Round 12'!$K$5:$K$64,0))))</f>
        <v/>
      </c>
      <c r="R58" s="184" t="str">
        <f t="shared" ca="1" si="31"/>
        <v/>
      </c>
      <c r="S58" s="261" t="str">
        <f t="shared" ca="1" si="32"/>
        <v/>
      </c>
      <c r="T58" s="261" t="str">
        <f t="shared" ca="1" si="33"/>
        <v/>
      </c>
      <c r="U58" s="261" t="str">
        <f t="shared" ca="1" si="34"/>
        <v/>
      </c>
      <c r="V58" s="261" t="str">
        <f t="shared" ca="1" si="35"/>
        <v/>
      </c>
      <c r="W58" s="261" t="str">
        <f t="shared" ca="1" si="36"/>
        <v/>
      </c>
      <c r="X58" s="261" t="str">
        <f t="shared" ca="1" si="37"/>
        <v/>
      </c>
      <c r="Y58" s="261" t="str">
        <f t="shared" ca="1" si="38"/>
        <v/>
      </c>
      <c r="Z58" s="261" t="str">
        <f t="shared" ca="1" si="39"/>
        <v/>
      </c>
      <c r="AA58" s="261" t="str">
        <f t="shared" ca="1" si="40"/>
        <v/>
      </c>
      <c r="AB58" s="261" t="str">
        <f t="shared" ca="1" si="41"/>
        <v/>
      </c>
      <c r="AC58" s="261" t="str">
        <f t="shared" ca="1" si="42"/>
        <v/>
      </c>
      <c r="AD58" s="261" t="str">
        <f t="shared" ca="1" si="43"/>
        <v/>
      </c>
      <c r="AF58" s="476" t="str">
        <f t="shared" ca="1" si="44"/>
        <v/>
      </c>
      <c r="AG58" s="476" t="str">
        <f t="shared" ca="1" si="45"/>
        <v/>
      </c>
      <c r="AH58" s="476" t="str">
        <f t="shared" ca="1" si="46"/>
        <v/>
      </c>
      <c r="AI58" s="476" t="str">
        <f t="shared" ca="1" si="47"/>
        <v/>
      </c>
      <c r="AJ58" s="476" t="str">
        <f t="shared" ca="1" si="48"/>
        <v/>
      </c>
      <c r="AK58" s="476" t="str">
        <f t="shared" ca="1" si="49"/>
        <v/>
      </c>
      <c r="AL58" s="476" t="str">
        <f t="shared" ca="1" si="50"/>
        <v/>
      </c>
      <c r="AM58" s="476" t="str">
        <f t="shared" ca="1" si="51"/>
        <v/>
      </c>
      <c r="AN58" s="476" t="str">
        <f t="shared" ca="1" si="52"/>
        <v/>
      </c>
      <c r="AO58" s="476" t="str">
        <f t="shared" ca="1" si="53"/>
        <v/>
      </c>
      <c r="AP58" s="476" t="str">
        <f t="shared" ca="1" si="54"/>
        <v/>
      </c>
      <c r="AQ58" s="476" t="str">
        <f t="shared" ca="1" si="55"/>
        <v/>
      </c>
      <c r="AR58" s="476" t="str">
        <f t="shared" ca="1" si="56"/>
        <v/>
      </c>
    </row>
    <row r="59" spans="2:44" s="447" customFormat="1" ht="14.25">
      <c r="B59" s="46">
        <v>55</v>
      </c>
      <c r="C59" s="449" t="str">
        <f ca="1">'Final Scores'!C60</f>
        <v/>
      </c>
      <c r="D59" s="496" t="str">
        <f t="shared" ca="1" si="29"/>
        <v/>
      </c>
      <c r="E59" s="493" t="str">
        <f t="shared" ca="1" si="30"/>
        <v/>
      </c>
      <c r="F59" s="468" t="str">
        <f ca="1">IF(C59="","",(INDEX(TIME('Round 1'!$L$5:$L$64,'Round 1'!$M$5:$M$64,),MATCH(C59,'Round 1'!$K$5:$K$64,0))))</f>
        <v/>
      </c>
      <c r="G59" s="469" t="str">
        <f ca="1">IF(C59="","",(INDEX(TIME('Round 2'!$L$5:$L$64,'Round 2'!$M$5:$M$64,),MATCH(C59,'Round 2'!$K$5:$K$64,0))))</f>
        <v/>
      </c>
      <c r="H59" s="469" t="str">
        <f ca="1">IF(C59="","",(INDEX(TIME('Round 3'!$L$5:$L$64,'Round 3'!$M$5:$M$64,),MATCH(C59,'Round 3'!$K$5:$K$64,0))))</f>
        <v/>
      </c>
      <c r="I59" s="469" t="str">
        <f ca="1">IF(C59="","",(INDEX(TIME('Round 4'!$L$5:$L$64,'Round 4'!$M$5:$M$64,),MATCH(C59,'Round 4'!$K$5:$K$64,0))))</f>
        <v/>
      </c>
      <c r="J59" s="469" t="str">
        <f ca="1">IF(C59="","",(INDEX(TIME('Round 5'!$L$5:$L$64,'Round 5'!$M$5:$M$64,),MATCH(C59,'Round 5'!$K$5:$K$64,0))))</f>
        <v/>
      </c>
      <c r="K59" s="469" t="str">
        <f ca="1">IF(C59="","",(INDEX(TIME('Round 6'!$L$5:$L$64,'Round 6'!$M$5:$M$64,),MATCH(C59,'Round 6'!$K$5:$K$64,0))))</f>
        <v/>
      </c>
      <c r="L59" s="469" t="str">
        <f ca="1">IF(C59="","",(INDEX(TIME('Round 7'!$L$5:$L$64,'Round 7'!$M$5:$M$64,),MATCH(C59,'Round 7'!$K$5:$K$64,0))))</f>
        <v/>
      </c>
      <c r="M59" s="469" t="str">
        <f ca="1">IF(C59="","",(INDEX(TIME('Round 8'!$L$5:$L$64,'Round 8'!$M$5:$M$64,),MATCH(C59,'Round 8'!$K$5:$K$64,0))))</f>
        <v/>
      </c>
      <c r="N59" s="469" t="str">
        <f ca="1">IF(C59="","",(INDEX(TIME('Round 9'!$L$5:$L$64,'Round 9'!$M$5:$M$64,),MATCH(C59,'Round 9'!$K$5:$K$64,0))))</f>
        <v/>
      </c>
      <c r="O59" s="469" t="str">
        <f ca="1">IF(C59="","",(INDEX(TIME('Round 10'!$L$5:$L$64,'Round 10'!$M$5:$M$64,),MATCH(C59,'Round 10'!$K$5:$K$64,0))))</f>
        <v/>
      </c>
      <c r="P59" s="469" t="str">
        <f ca="1">IF(C59="","",(INDEX(TIME('Round 11'!$L$5:$L$64,'Round 11'!$M$5:$M$64,),MATCH(C59,'Round 11'!$K$5:$K$64,0))))</f>
        <v/>
      </c>
      <c r="Q59" s="470" t="str">
        <f ca="1">IF(C59="","",(INDEX(TIME('Round 12'!$L$5:$L$64,'Round 12'!$M$5:$M$64,),MATCH(C59,'Round 12'!$K$5:$K$64,0))))</f>
        <v/>
      </c>
      <c r="R59" s="184" t="str">
        <f t="shared" ca="1" si="31"/>
        <v/>
      </c>
      <c r="S59" s="261" t="str">
        <f t="shared" ca="1" si="32"/>
        <v/>
      </c>
      <c r="T59" s="261" t="str">
        <f t="shared" ca="1" si="33"/>
        <v/>
      </c>
      <c r="U59" s="261" t="str">
        <f t="shared" ca="1" si="34"/>
        <v/>
      </c>
      <c r="V59" s="261" t="str">
        <f t="shared" ca="1" si="35"/>
        <v/>
      </c>
      <c r="W59" s="261" t="str">
        <f t="shared" ca="1" si="36"/>
        <v/>
      </c>
      <c r="X59" s="261" t="str">
        <f t="shared" ca="1" si="37"/>
        <v/>
      </c>
      <c r="Y59" s="261" t="str">
        <f t="shared" ca="1" si="38"/>
        <v/>
      </c>
      <c r="Z59" s="261" t="str">
        <f t="shared" ca="1" si="39"/>
        <v/>
      </c>
      <c r="AA59" s="261" t="str">
        <f t="shared" ca="1" si="40"/>
        <v/>
      </c>
      <c r="AB59" s="261" t="str">
        <f t="shared" ca="1" si="41"/>
        <v/>
      </c>
      <c r="AC59" s="261" t="str">
        <f t="shared" ca="1" si="42"/>
        <v/>
      </c>
      <c r="AD59" s="261" t="str">
        <f t="shared" ca="1" si="43"/>
        <v/>
      </c>
      <c r="AF59" s="476" t="str">
        <f t="shared" ca="1" si="44"/>
        <v/>
      </c>
      <c r="AG59" s="476" t="str">
        <f t="shared" ca="1" si="45"/>
        <v/>
      </c>
      <c r="AH59" s="476" t="str">
        <f t="shared" ca="1" si="46"/>
        <v/>
      </c>
      <c r="AI59" s="476" t="str">
        <f t="shared" ca="1" si="47"/>
        <v/>
      </c>
      <c r="AJ59" s="476" t="str">
        <f t="shared" ca="1" si="48"/>
        <v/>
      </c>
      <c r="AK59" s="476" t="str">
        <f t="shared" ca="1" si="49"/>
        <v/>
      </c>
      <c r="AL59" s="476" t="str">
        <f t="shared" ca="1" si="50"/>
        <v/>
      </c>
      <c r="AM59" s="476" t="str">
        <f t="shared" ca="1" si="51"/>
        <v/>
      </c>
      <c r="AN59" s="476" t="str">
        <f t="shared" ca="1" si="52"/>
        <v/>
      </c>
      <c r="AO59" s="476" t="str">
        <f t="shared" ca="1" si="53"/>
        <v/>
      </c>
      <c r="AP59" s="476" t="str">
        <f t="shared" ca="1" si="54"/>
        <v/>
      </c>
      <c r="AQ59" s="476" t="str">
        <f t="shared" ca="1" si="55"/>
        <v/>
      </c>
      <c r="AR59" s="476" t="str">
        <f t="shared" ca="1" si="56"/>
        <v/>
      </c>
    </row>
    <row r="60" spans="2:44" s="447" customFormat="1" ht="14.25">
      <c r="B60" s="46">
        <v>56</v>
      </c>
      <c r="C60" s="449" t="str">
        <f ca="1">'Final Scores'!C61</f>
        <v/>
      </c>
      <c r="D60" s="496" t="str">
        <f t="shared" ca="1" si="29"/>
        <v/>
      </c>
      <c r="E60" s="493" t="str">
        <f t="shared" ca="1" si="30"/>
        <v/>
      </c>
      <c r="F60" s="468" t="str">
        <f ca="1">IF(C60="","",(INDEX(TIME('Round 1'!$L$5:$L$64,'Round 1'!$M$5:$M$64,),MATCH(C60,'Round 1'!$K$5:$K$64,0))))</f>
        <v/>
      </c>
      <c r="G60" s="469" t="str">
        <f ca="1">IF(C60="","",(INDEX(TIME('Round 2'!$L$5:$L$64,'Round 2'!$M$5:$M$64,),MATCH(C60,'Round 2'!$K$5:$K$64,0))))</f>
        <v/>
      </c>
      <c r="H60" s="469" t="str">
        <f ca="1">IF(C60="","",(INDEX(TIME('Round 3'!$L$5:$L$64,'Round 3'!$M$5:$M$64,),MATCH(C60,'Round 3'!$K$5:$K$64,0))))</f>
        <v/>
      </c>
      <c r="I60" s="469" t="str">
        <f ca="1">IF(C60="","",(INDEX(TIME('Round 4'!$L$5:$L$64,'Round 4'!$M$5:$M$64,),MATCH(C60,'Round 4'!$K$5:$K$64,0))))</f>
        <v/>
      </c>
      <c r="J60" s="469" t="str">
        <f ca="1">IF(C60="","",(INDEX(TIME('Round 5'!$L$5:$L$64,'Round 5'!$M$5:$M$64,),MATCH(C60,'Round 5'!$K$5:$K$64,0))))</f>
        <v/>
      </c>
      <c r="K60" s="469" t="str">
        <f ca="1">IF(C60="","",(INDEX(TIME('Round 6'!$L$5:$L$64,'Round 6'!$M$5:$M$64,),MATCH(C60,'Round 6'!$K$5:$K$64,0))))</f>
        <v/>
      </c>
      <c r="L60" s="469" t="str">
        <f ca="1">IF(C60="","",(INDEX(TIME('Round 7'!$L$5:$L$64,'Round 7'!$M$5:$M$64,),MATCH(C60,'Round 7'!$K$5:$K$64,0))))</f>
        <v/>
      </c>
      <c r="M60" s="469" t="str">
        <f ca="1">IF(C60="","",(INDEX(TIME('Round 8'!$L$5:$L$64,'Round 8'!$M$5:$M$64,),MATCH(C60,'Round 8'!$K$5:$K$64,0))))</f>
        <v/>
      </c>
      <c r="N60" s="469" t="str">
        <f ca="1">IF(C60="","",(INDEX(TIME('Round 9'!$L$5:$L$64,'Round 9'!$M$5:$M$64,),MATCH(C60,'Round 9'!$K$5:$K$64,0))))</f>
        <v/>
      </c>
      <c r="O60" s="469" t="str">
        <f ca="1">IF(C60="","",(INDEX(TIME('Round 10'!$L$5:$L$64,'Round 10'!$M$5:$M$64,),MATCH(C60,'Round 10'!$K$5:$K$64,0))))</f>
        <v/>
      </c>
      <c r="P60" s="469" t="str">
        <f ca="1">IF(C60="","",(INDEX(TIME('Round 11'!$L$5:$L$64,'Round 11'!$M$5:$M$64,),MATCH(C60,'Round 11'!$K$5:$K$64,0))))</f>
        <v/>
      </c>
      <c r="Q60" s="470" t="str">
        <f ca="1">IF(C60="","",(INDEX(TIME('Round 12'!$L$5:$L$64,'Round 12'!$M$5:$M$64,),MATCH(C60,'Round 12'!$K$5:$K$64,0))))</f>
        <v/>
      </c>
      <c r="R60" s="184" t="str">
        <f t="shared" ca="1" si="31"/>
        <v/>
      </c>
      <c r="S60" s="261" t="str">
        <f t="shared" ca="1" si="32"/>
        <v/>
      </c>
      <c r="T60" s="261" t="str">
        <f t="shared" ca="1" si="33"/>
        <v/>
      </c>
      <c r="U60" s="261" t="str">
        <f t="shared" ca="1" si="34"/>
        <v/>
      </c>
      <c r="V60" s="261" t="str">
        <f t="shared" ca="1" si="35"/>
        <v/>
      </c>
      <c r="W60" s="261" t="str">
        <f t="shared" ca="1" si="36"/>
        <v/>
      </c>
      <c r="X60" s="261" t="str">
        <f t="shared" ca="1" si="37"/>
        <v/>
      </c>
      <c r="Y60" s="261" t="str">
        <f t="shared" ca="1" si="38"/>
        <v/>
      </c>
      <c r="Z60" s="261" t="str">
        <f t="shared" ca="1" si="39"/>
        <v/>
      </c>
      <c r="AA60" s="261" t="str">
        <f t="shared" ca="1" si="40"/>
        <v/>
      </c>
      <c r="AB60" s="261" t="str">
        <f t="shared" ca="1" si="41"/>
        <v/>
      </c>
      <c r="AC60" s="261" t="str">
        <f t="shared" ca="1" si="42"/>
        <v/>
      </c>
      <c r="AD60" s="261" t="str">
        <f t="shared" ca="1" si="43"/>
        <v/>
      </c>
      <c r="AF60" s="476" t="str">
        <f t="shared" ca="1" si="44"/>
        <v/>
      </c>
      <c r="AG60" s="476" t="str">
        <f t="shared" ca="1" si="45"/>
        <v/>
      </c>
      <c r="AH60" s="476" t="str">
        <f t="shared" ca="1" si="46"/>
        <v/>
      </c>
      <c r="AI60" s="476" t="str">
        <f t="shared" ca="1" si="47"/>
        <v/>
      </c>
      <c r="AJ60" s="476" t="str">
        <f t="shared" ca="1" si="48"/>
        <v/>
      </c>
      <c r="AK60" s="476" t="str">
        <f t="shared" ca="1" si="49"/>
        <v/>
      </c>
      <c r="AL60" s="476" t="str">
        <f t="shared" ca="1" si="50"/>
        <v/>
      </c>
      <c r="AM60" s="476" t="str">
        <f t="shared" ca="1" si="51"/>
        <v/>
      </c>
      <c r="AN60" s="476" t="str">
        <f t="shared" ca="1" si="52"/>
        <v/>
      </c>
      <c r="AO60" s="476" t="str">
        <f t="shared" ca="1" si="53"/>
        <v/>
      </c>
      <c r="AP60" s="476" t="str">
        <f t="shared" ca="1" si="54"/>
        <v/>
      </c>
      <c r="AQ60" s="476" t="str">
        <f t="shared" ca="1" si="55"/>
        <v/>
      </c>
      <c r="AR60" s="476" t="str">
        <f t="shared" ca="1" si="56"/>
        <v/>
      </c>
    </row>
    <row r="61" spans="2:44" s="447" customFormat="1" ht="14.25">
      <c r="B61" s="46">
        <v>57</v>
      </c>
      <c r="C61" s="449" t="str">
        <f ca="1">'Final Scores'!C62</f>
        <v/>
      </c>
      <c r="D61" s="496" t="str">
        <f t="shared" ca="1" si="29"/>
        <v/>
      </c>
      <c r="E61" s="493" t="str">
        <f t="shared" ca="1" si="30"/>
        <v/>
      </c>
      <c r="F61" s="468" t="str">
        <f ca="1">IF(C61="","",(INDEX(TIME('Round 1'!$L$5:$L$64,'Round 1'!$M$5:$M$64,),MATCH(C61,'Round 1'!$K$5:$K$64,0))))</f>
        <v/>
      </c>
      <c r="G61" s="469" t="str">
        <f ca="1">IF(C61="","",(INDEX(TIME('Round 2'!$L$5:$L$64,'Round 2'!$M$5:$M$64,),MATCH(C61,'Round 2'!$K$5:$K$64,0))))</f>
        <v/>
      </c>
      <c r="H61" s="469" t="str">
        <f ca="1">IF(C61="","",(INDEX(TIME('Round 3'!$L$5:$L$64,'Round 3'!$M$5:$M$64,),MATCH(C61,'Round 3'!$K$5:$K$64,0))))</f>
        <v/>
      </c>
      <c r="I61" s="469" t="str">
        <f ca="1">IF(C61="","",(INDEX(TIME('Round 4'!$L$5:$L$64,'Round 4'!$M$5:$M$64,),MATCH(C61,'Round 4'!$K$5:$K$64,0))))</f>
        <v/>
      </c>
      <c r="J61" s="469" t="str">
        <f ca="1">IF(C61="","",(INDEX(TIME('Round 5'!$L$5:$L$64,'Round 5'!$M$5:$M$64,),MATCH(C61,'Round 5'!$K$5:$K$64,0))))</f>
        <v/>
      </c>
      <c r="K61" s="469" t="str">
        <f ca="1">IF(C61="","",(INDEX(TIME('Round 6'!$L$5:$L$64,'Round 6'!$M$5:$M$64,),MATCH(C61,'Round 6'!$K$5:$K$64,0))))</f>
        <v/>
      </c>
      <c r="L61" s="469" t="str">
        <f ca="1">IF(C61="","",(INDEX(TIME('Round 7'!$L$5:$L$64,'Round 7'!$M$5:$M$64,),MATCH(C61,'Round 7'!$K$5:$K$64,0))))</f>
        <v/>
      </c>
      <c r="M61" s="469" t="str">
        <f ca="1">IF(C61="","",(INDEX(TIME('Round 8'!$L$5:$L$64,'Round 8'!$M$5:$M$64,),MATCH(C61,'Round 8'!$K$5:$K$64,0))))</f>
        <v/>
      </c>
      <c r="N61" s="469" t="str">
        <f ca="1">IF(C61="","",(INDEX(TIME('Round 9'!$L$5:$L$64,'Round 9'!$M$5:$M$64,),MATCH(C61,'Round 9'!$K$5:$K$64,0))))</f>
        <v/>
      </c>
      <c r="O61" s="469" t="str">
        <f ca="1">IF(C61="","",(INDEX(TIME('Round 10'!$L$5:$L$64,'Round 10'!$M$5:$M$64,),MATCH(C61,'Round 10'!$K$5:$K$64,0))))</f>
        <v/>
      </c>
      <c r="P61" s="469" t="str">
        <f ca="1">IF(C61="","",(INDEX(TIME('Round 11'!$L$5:$L$64,'Round 11'!$M$5:$M$64,),MATCH(C61,'Round 11'!$K$5:$K$64,0))))</f>
        <v/>
      </c>
      <c r="Q61" s="470" t="str">
        <f ca="1">IF(C61="","",(INDEX(TIME('Round 12'!$L$5:$L$64,'Round 12'!$M$5:$M$64,),MATCH(C61,'Round 12'!$K$5:$K$64,0))))</f>
        <v/>
      </c>
      <c r="R61" s="184" t="str">
        <f t="shared" ca="1" si="31"/>
        <v/>
      </c>
      <c r="S61" s="261" t="str">
        <f t="shared" ca="1" si="32"/>
        <v/>
      </c>
      <c r="T61" s="261" t="str">
        <f t="shared" ca="1" si="33"/>
        <v/>
      </c>
      <c r="U61" s="261" t="str">
        <f t="shared" ca="1" si="34"/>
        <v/>
      </c>
      <c r="V61" s="261" t="str">
        <f t="shared" ca="1" si="35"/>
        <v/>
      </c>
      <c r="W61" s="261" t="str">
        <f t="shared" ca="1" si="36"/>
        <v/>
      </c>
      <c r="X61" s="261" t="str">
        <f t="shared" ca="1" si="37"/>
        <v/>
      </c>
      <c r="Y61" s="261" t="str">
        <f t="shared" ca="1" si="38"/>
        <v/>
      </c>
      <c r="Z61" s="261" t="str">
        <f t="shared" ca="1" si="39"/>
        <v/>
      </c>
      <c r="AA61" s="261" t="str">
        <f t="shared" ca="1" si="40"/>
        <v/>
      </c>
      <c r="AB61" s="261" t="str">
        <f t="shared" ca="1" si="41"/>
        <v/>
      </c>
      <c r="AC61" s="261" t="str">
        <f t="shared" ca="1" si="42"/>
        <v/>
      </c>
      <c r="AD61" s="261" t="str">
        <f t="shared" ca="1" si="43"/>
        <v/>
      </c>
      <c r="AF61" s="476" t="str">
        <f t="shared" ca="1" si="44"/>
        <v/>
      </c>
      <c r="AG61" s="476" t="str">
        <f t="shared" ca="1" si="45"/>
        <v/>
      </c>
      <c r="AH61" s="476" t="str">
        <f t="shared" ca="1" si="46"/>
        <v/>
      </c>
      <c r="AI61" s="476" t="str">
        <f t="shared" ca="1" si="47"/>
        <v/>
      </c>
      <c r="AJ61" s="476" t="str">
        <f t="shared" ca="1" si="48"/>
        <v/>
      </c>
      <c r="AK61" s="476" t="str">
        <f t="shared" ca="1" si="49"/>
        <v/>
      </c>
      <c r="AL61" s="476" t="str">
        <f t="shared" ca="1" si="50"/>
        <v/>
      </c>
      <c r="AM61" s="476" t="str">
        <f t="shared" ca="1" si="51"/>
        <v/>
      </c>
      <c r="AN61" s="476" t="str">
        <f t="shared" ca="1" si="52"/>
        <v/>
      </c>
      <c r="AO61" s="476" t="str">
        <f t="shared" ca="1" si="53"/>
        <v/>
      </c>
      <c r="AP61" s="476" t="str">
        <f t="shared" ca="1" si="54"/>
        <v/>
      </c>
      <c r="AQ61" s="476" t="str">
        <f t="shared" ca="1" si="55"/>
        <v/>
      </c>
      <c r="AR61" s="476" t="str">
        <f t="shared" ca="1" si="56"/>
        <v/>
      </c>
    </row>
    <row r="62" spans="2:44" s="447" customFormat="1" ht="14.25">
      <c r="B62" s="46">
        <v>58</v>
      </c>
      <c r="C62" s="449" t="str">
        <f ca="1">'Final Scores'!C63</f>
        <v/>
      </c>
      <c r="D62" s="496" t="str">
        <f t="shared" ca="1" si="29"/>
        <v/>
      </c>
      <c r="E62" s="493" t="str">
        <f t="shared" ca="1" si="30"/>
        <v/>
      </c>
      <c r="F62" s="468" t="str">
        <f ca="1">IF(C62="","",(INDEX(TIME('Round 1'!$L$5:$L$64,'Round 1'!$M$5:$M$64,),MATCH(C62,'Round 1'!$K$5:$K$64,0))))</f>
        <v/>
      </c>
      <c r="G62" s="469" t="str">
        <f ca="1">IF(C62="","",(INDEX(TIME('Round 2'!$L$5:$L$64,'Round 2'!$M$5:$M$64,),MATCH(C62,'Round 2'!$K$5:$K$64,0))))</f>
        <v/>
      </c>
      <c r="H62" s="469" t="str">
        <f ca="1">IF(C62="","",(INDEX(TIME('Round 3'!$L$5:$L$64,'Round 3'!$M$5:$M$64,),MATCH(C62,'Round 3'!$K$5:$K$64,0))))</f>
        <v/>
      </c>
      <c r="I62" s="469" t="str">
        <f ca="1">IF(C62="","",(INDEX(TIME('Round 4'!$L$5:$L$64,'Round 4'!$M$5:$M$64,),MATCH(C62,'Round 4'!$K$5:$K$64,0))))</f>
        <v/>
      </c>
      <c r="J62" s="469" t="str">
        <f ca="1">IF(C62="","",(INDEX(TIME('Round 5'!$L$5:$L$64,'Round 5'!$M$5:$M$64,),MATCH(C62,'Round 5'!$K$5:$K$64,0))))</f>
        <v/>
      </c>
      <c r="K62" s="469" t="str">
        <f ca="1">IF(C62="","",(INDEX(TIME('Round 6'!$L$5:$L$64,'Round 6'!$M$5:$M$64,),MATCH(C62,'Round 6'!$K$5:$K$64,0))))</f>
        <v/>
      </c>
      <c r="L62" s="469" t="str">
        <f ca="1">IF(C62="","",(INDEX(TIME('Round 7'!$L$5:$L$64,'Round 7'!$M$5:$M$64,),MATCH(C62,'Round 7'!$K$5:$K$64,0))))</f>
        <v/>
      </c>
      <c r="M62" s="469" t="str">
        <f ca="1">IF(C62="","",(INDEX(TIME('Round 8'!$L$5:$L$64,'Round 8'!$M$5:$M$64,),MATCH(C62,'Round 8'!$K$5:$K$64,0))))</f>
        <v/>
      </c>
      <c r="N62" s="469" t="str">
        <f ca="1">IF(C62="","",(INDEX(TIME('Round 9'!$L$5:$L$64,'Round 9'!$M$5:$M$64,),MATCH(C62,'Round 9'!$K$5:$K$64,0))))</f>
        <v/>
      </c>
      <c r="O62" s="469" t="str">
        <f ca="1">IF(C62="","",(INDEX(TIME('Round 10'!$L$5:$L$64,'Round 10'!$M$5:$M$64,),MATCH(C62,'Round 10'!$K$5:$K$64,0))))</f>
        <v/>
      </c>
      <c r="P62" s="469" t="str">
        <f ca="1">IF(C62="","",(INDEX(TIME('Round 11'!$L$5:$L$64,'Round 11'!$M$5:$M$64,),MATCH(C62,'Round 11'!$K$5:$K$64,0))))</f>
        <v/>
      </c>
      <c r="Q62" s="470" t="str">
        <f ca="1">IF(C62="","",(INDEX(TIME('Round 12'!$L$5:$L$64,'Round 12'!$M$5:$M$64,),MATCH(C62,'Round 12'!$K$5:$K$64,0))))</f>
        <v/>
      </c>
      <c r="R62" s="184" t="str">
        <f t="shared" ca="1" si="31"/>
        <v/>
      </c>
      <c r="S62" s="261" t="str">
        <f t="shared" ca="1" si="32"/>
        <v/>
      </c>
      <c r="T62" s="261" t="str">
        <f t="shared" ca="1" si="33"/>
        <v/>
      </c>
      <c r="U62" s="261" t="str">
        <f t="shared" ca="1" si="34"/>
        <v/>
      </c>
      <c r="V62" s="261" t="str">
        <f t="shared" ca="1" si="35"/>
        <v/>
      </c>
      <c r="W62" s="261" t="str">
        <f t="shared" ca="1" si="36"/>
        <v/>
      </c>
      <c r="X62" s="261" t="str">
        <f t="shared" ca="1" si="37"/>
        <v/>
      </c>
      <c r="Y62" s="261" t="str">
        <f t="shared" ca="1" si="38"/>
        <v/>
      </c>
      <c r="Z62" s="261" t="str">
        <f t="shared" ca="1" si="39"/>
        <v/>
      </c>
      <c r="AA62" s="261" t="str">
        <f t="shared" ca="1" si="40"/>
        <v/>
      </c>
      <c r="AB62" s="261" t="str">
        <f t="shared" ca="1" si="41"/>
        <v/>
      </c>
      <c r="AC62" s="261" t="str">
        <f t="shared" ca="1" si="42"/>
        <v/>
      </c>
      <c r="AD62" s="261" t="str">
        <f t="shared" ca="1" si="43"/>
        <v/>
      </c>
      <c r="AF62" s="476" t="str">
        <f t="shared" ca="1" si="44"/>
        <v/>
      </c>
      <c r="AG62" s="476" t="str">
        <f t="shared" ca="1" si="45"/>
        <v/>
      </c>
      <c r="AH62" s="476" t="str">
        <f t="shared" ca="1" si="46"/>
        <v/>
      </c>
      <c r="AI62" s="476" t="str">
        <f t="shared" ca="1" si="47"/>
        <v/>
      </c>
      <c r="AJ62" s="476" t="str">
        <f t="shared" ca="1" si="48"/>
        <v/>
      </c>
      <c r="AK62" s="476" t="str">
        <f t="shared" ca="1" si="49"/>
        <v/>
      </c>
      <c r="AL62" s="476" t="str">
        <f t="shared" ca="1" si="50"/>
        <v/>
      </c>
      <c r="AM62" s="476" t="str">
        <f t="shared" ca="1" si="51"/>
        <v/>
      </c>
      <c r="AN62" s="476" t="str">
        <f t="shared" ca="1" si="52"/>
        <v/>
      </c>
      <c r="AO62" s="476" t="str">
        <f t="shared" ca="1" si="53"/>
        <v/>
      </c>
      <c r="AP62" s="476" t="str">
        <f t="shared" ca="1" si="54"/>
        <v/>
      </c>
      <c r="AQ62" s="476" t="str">
        <f t="shared" ca="1" si="55"/>
        <v/>
      </c>
      <c r="AR62" s="476" t="str">
        <f t="shared" ca="1" si="56"/>
        <v/>
      </c>
    </row>
    <row r="63" spans="2:44" s="447" customFormat="1" ht="14.25">
      <c r="B63" s="46">
        <v>59</v>
      </c>
      <c r="C63" s="449" t="str">
        <f ca="1">'Final Scores'!C64</f>
        <v/>
      </c>
      <c r="D63" s="496" t="str">
        <f t="shared" ca="1" si="29"/>
        <v/>
      </c>
      <c r="E63" s="493" t="str">
        <f t="shared" ca="1" si="30"/>
        <v/>
      </c>
      <c r="F63" s="468" t="str">
        <f ca="1">IF(C63="","",(INDEX(TIME('Round 1'!$L$5:$L$64,'Round 1'!$M$5:$M$64,),MATCH(C63,'Round 1'!$K$5:$K$64,0))))</f>
        <v/>
      </c>
      <c r="G63" s="469" t="str">
        <f ca="1">IF(C63="","",(INDEX(TIME('Round 2'!$L$5:$L$64,'Round 2'!$M$5:$M$64,),MATCH(C63,'Round 2'!$K$5:$K$64,0))))</f>
        <v/>
      </c>
      <c r="H63" s="469" t="str">
        <f ca="1">IF(C63="","",(INDEX(TIME('Round 3'!$L$5:$L$64,'Round 3'!$M$5:$M$64,),MATCH(C63,'Round 3'!$K$5:$K$64,0))))</f>
        <v/>
      </c>
      <c r="I63" s="469" t="str">
        <f ca="1">IF(C63="","",(INDEX(TIME('Round 4'!$L$5:$L$64,'Round 4'!$M$5:$M$64,),MATCH(C63,'Round 4'!$K$5:$K$64,0))))</f>
        <v/>
      </c>
      <c r="J63" s="469" t="str">
        <f ca="1">IF(C63="","",(INDEX(TIME('Round 5'!$L$5:$L$64,'Round 5'!$M$5:$M$64,),MATCH(C63,'Round 5'!$K$5:$K$64,0))))</f>
        <v/>
      </c>
      <c r="K63" s="469" t="str">
        <f ca="1">IF(C63="","",(INDEX(TIME('Round 6'!$L$5:$L$64,'Round 6'!$M$5:$M$64,),MATCH(C63,'Round 6'!$K$5:$K$64,0))))</f>
        <v/>
      </c>
      <c r="L63" s="469" t="str">
        <f ca="1">IF(C63="","",(INDEX(TIME('Round 7'!$L$5:$L$64,'Round 7'!$M$5:$M$64,),MATCH(C63,'Round 7'!$K$5:$K$64,0))))</f>
        <v/>
      </c>
      <c r="M63" s="469" t="str">
        <f ca="1">IF(C63="","",(INDEX(TIME('Round 8'!$L$5:$L$64,'Round 8'!$M$5:$M$64,),MATCH(C63,'Round 8'!$K$5:$K$64,0))))</f>
        <v/>
      </c>
      <c r="N63" s="469" t="str">
        <f ca="1">IF(C63="","",(INDEX(TIME('Round 9'!$L$5:$L$64,'Round 9'!$M$5:$M$64,),MATCH(C63,'Round 9'!$K$5:$K$64,0))))</f>
        <v/>
      </c>
      <c r="O63" s="469" t="str">
        <f ca="1">IF(C63="","",(INDEX(TIME('Round 10'!$L$5:$L$64,'Round 10'!$M$5:$M$64,),MATCH(C63,'Round 10'!$K$5:$K$64,0))))</f>
        <v/>
      </c>
      <c r="P63" s="469" t="str">
        <f ca="1">IF(C63="","",(INDEX(TIME('Round 11'!$L$5:$L$64,'Round 11'!$M$5:$M$64,),MATCH(C63,'Round 11'!$K$5:$K$64,0))))</f>
        <v/>
      </c>
      <c r="Q63" s="470" t="str">
        <f ca="1">IF(C63="","",(INDEX(TIME('Round 12'!$L$5:$L$64,'Round 12'!$M$5:$M$64,),MATCH(C63,'Round 12'!$K$5:$K$64,0))))</f>
        <v/>
      </c>
      <c r="R63" s="184" t="str">
        <f t="shared" ca="1" si="31"/>
        <v/>
      </c>
      <c r="S63" s="261" t="str">
        <f t="shared" ca="1" si="32"/>
        <v/>
      </c>
      <c r="T63" s="261" t="str">
        <f t="shared" ca="1" si="33"/>
        <v/>
      </c>
      <c r="U63" s="261" t="str">
        <f t="shared" ca="1" si="34"/>
        <v/>
      </c>
      <c r="V63" s="261" t="str">
        <f t="shared" ca="1" si="35"/>
        <v/>
      </c>
      <c r="W63" s="261" t="str">
        <f t="shared" ca="1" si="36"/>
        <v/>
      </c>
      <c r="X63" s="261" t="str">
        <f t="shared" ca="1" si="37"/>
        <v/>
      </c>
      <c r="Y63" s="261" t="str">
        <f t="shared" ca="1" si="38"/>
        <v/>
      </c>
      <c r="Z63" s="261" t="str">
        <f t="shared" ca="1" si="39"/>
        <v/>
      </c>
      <c r="AA63" s="261" t="str">
        <f t="shared" ca="1" si="40"/>
        <v/>
      </c>
      <c r="AB63" s="261" t="str">
        <f t="shared" ca="1" si="41"/>
        <v/>
      </c>
      <c r="AC63" s="261" t="str">
        <f t="shared" ca="1" si="42"/>
        <v/>
      </c>
      <c r="AD63" s="261" t="str">
        <f t="shared" ca="1" si="43"/>
        <v/>
      </c>
      <c r="AF63" s="476" t="str">
        <f t="shared" ca="1" si="44"/>
        <v/>
      </c>
      <c r="AG63" s="476" t="str">
        <f t="shared" ca="1" si="45"/>
        <v/>
      </c>
      <c r="AH63" s="476" t="str">
        <f t="shared" ca="1" si="46"/>
        <v/>
      </c>
      <c r="AI63" s="476" t="str">
        <f t="shared" ca="1" si="47"/>
        <v/>
      </c>
      <c r="AJ63" s="476" t="str">
        <f t="shared" ca="1" si="48"/>
        <v/>
      </c>
      <c r="AK63" s="476" t="str">
        <f t="shared" ca="1" si="49"/>
        <v/>
      </c>
      <c r="AL63" s="476" t="str">
        <f t="shared" ca="1" si="50"/>
        <v/>
      </c>
      <c r="AM63" s="476" t="str">
        <f t="shared" ca="1" si="51"/>
        <v/>
      </c>
      <c r="AN63" s="476" t="str">
        <f t="shared" ca="1" si="52"/>
        <v/>
      </c>
      <c r="AO63" s="476" t="str">
        <f t="shared" ca="1" si="53"/>
        <v/>
      </c>
      <c r="AP63" s="476" t="str">
        <f t="shared" ca="1" si="54"/>
        <v/>
      </c>
      <c r="AQ63" s="476" t="str">
        <f t="shared" ca="1" si="55"/>
        <v/>
      </c>
      <c r="AR63" s="476" t="str">
        <f t="shared" ca="1" si="56"/>
        <v/>
      </c>
    </row>
    <row r="64" spans="2:44" s="447" customFormat="1" thickBot="1">
      <c r="B64" s="491">
        <v>60</v>
      </c>
      <c r="C64" s="490" t="str">
        <f ca="1">'Final Scores'!C65</f>
        <v/>
      </c>
      <c r="D64" s="497" t="str">
        <f t="shared" ca="1" si="29"/>
        <v/>
      </c>
      <c r="E64" s="494" t="str">
        <f t="shared" ca="1" si="30"/>
        <v/>
      </c>
      <c r="F64" s="471" t="str">
        <f ca="1">IF(C64="","",(INDEX(TIME('Round 1'!$L$5:$L$64,'Round 1'!$M$5:$M$64,),MATCH(C64,'Round 1'!$K$5:$K$64,0))))</f>
        <v/>
      </c>
      <c r="G64" s="472" t="str">
        <f ca="1">IF(C64="","",(INDEX(TIME('Round 2'!$L$5:$L$64,'Round 2'!$M$5:$M$64,),MATCH(C64,'Round 2'!$K$5:$K$64,0))))</f>
        <v/>
      </c>
      <c r="H64" s="472" t="str">
        <f ca="1">IF(C64="","",(INDEX(TIME('Round 3'!$L$5:$L$64,'Round 3'!$M$5:$M$64,),MATCH(C64,'Round 3'!$K$5:$K$64,0))))</f>
        <v/>
      </c>
      <c r="I64" s="472" t="str">
        <f ca="1">IF(C64="","",(INDEX(TIME('Round 4'!$L$5:$L$64,'Round 4'!$M$5:$M$64,),MATCH(C64,'Round 4'!$K$5:$K$64,0))))</f>
        <v/>
      </c>
      <c r="J64" s="472" t="str">
        <f ca="1">IF(C64="","",(INDEX(TIME('Round 5'!$L$5:$L$64,'Round 5'!$M$5:$M$64,),MATCH(C64,'Round 5'!$K$5:$K$64,0))))</f>
        <v/>
      </c>
      <c r="K64" s="472" t="str">
        <f ca="1">IF(C64="","",(INDEX(TIME('Round 6'!$L$5:$L$64,'Round 6'!$M$5:$M$64,),MATCH(C64,'Round 6'!$K$5:$K$64,0))))</f>
        <v/>
      </c>
      <c r="L64" s="472" t="str">
        <f ca="1">IF(C64="","",(INDEX(TIME('Round 7'!$L$5:$L$64,'Round 7'!$M$5:$M$64,),MATCH(C64,'Round 7'!$K$5:$K$64,0))))</f>
        <v/>
      </c>
      <c r="M64" s="472" t="str">
        <f ca="1">IF(C64="","",(INDEX(TIME('Round 8'!$L$5:$L$64,'Round 8'!$M$5:$M$64,),MATCH(C64,'Round 8'!$K$5:$K$64,0))))</f>
        <v/>
      </c>
      <c r="N64" s="472" t="str">
        <f ca="1">IF(C64="","",(INDEX(TIME('Round 9'!$L$5:$L$64,'Round 9'!$M$5:$M$64,),MATCH(C64,'Round 9'!$K$5:$K$64,0))))</f>
        <v/>
      </c>
      <c r="O64" s="472" t="str">
        <f ca="1">IF(C64="","",(INDEX(TIME('Round 10'!$L$5:$L$64,'Round 10'!$M$5:$M$64,),MATCH(C64,'Round 10'!$K$5:$K$64,0))))</f>
        <v/>
      </c>
      <c r="P64" s="472" t="str">
        <f ca="1">IF(C64="","",(INDEX(TIME('Round 11'!$L$5:$L$64,'Round 11'!$M$5:$M$64,),MATCH(C64,'Round 11'!$K$5:$K$64,0))))</f>
        <v/>
      </c>
      <c r="Q64" s="473" t="str">
        <f ca="1">IF(C64="","",(INDEX(TIME('Round 12'!$L$5:$L$64,'Round 12'!$M$5:$M$64,),MATCH(C64,'Round 12'!$K$5:$K$64,0))))</f>
        <v/>
      </c>
      <c r="R64" s="184" t="str">
        <f t="shared" ca="1" si="31"/>
        <v/>
      </c>
      <c r="S64" s="261" t="str">
        <f t="shared" ca="1" si="32"/>
        <v/>
      </c>
      <c r="T64" s="261" t="str">
        <f t="shared" ca="1" si="33"/>
        <v/>
      </c>
      <c r="U64" s="261" t="str">
        <f t="shared" ca="1" si="34"/>
        <v/>
      </c>
      <c r="V64" s="261" t="str">
        <f t="shared" ca="1" si="35"/>
        <v/>
      </c>
      <c r="W64" s="261" t="str">
        <f t="shared" ca="1" si="36"/>
        <v/>
      </c>
      <c r="X64" s="261" t="str">
        <f t="shared" ca="1" si="37"/>
        <v/>
      </c>
      <c r="Y64" s="261" t="str">
        <f t="shared" ca="1" si="38"/>
        <v/>
      </c>
      <c r="Z64" s="261" t="str">
        <f t="shared" ca="1" si="39"/>
        <v/>
      </c>
      <c r="AA64" s="261" t="str">
        <f t="shared" ca="1" si="40"/>
        <v/>
      </c>
      <c r="AB64" s="261" t="str">
        <f t="shared" ca="1" si="41"/>
        <v/>
      </c>
      <c r="AC64" s="261" t="str">
        <f t="shared" ca="1" si="42"/>
        <v/>
      </c>
      <c r="AD64" s="261" t="str">
        <f t="shared" ca="1" si="43"/>
        <v/>
      </c>
      <c r="AF64" s="476" t="str">
        <f t="shared" ca="1" si="44"/>
        <v/>
      </c>
      <c r="AG64" s="476" t="str">
        <f t="shared" ca="1" si="45"/>
        <v/>
      </c>
      <c r="AH64" s="476" t="str">
        <f t="shared" ca="1" si="46"/>
        <v/>
      </c>
      <c r="AI64" s="476" t="str">
        <f t="shared" ca="1" si="47"/>
        <v/>
      </c>
      <c r="AJ64" s="476" t="str">
        <f t="shared" ca="1" si="48"/>
        <v/>
      </c>
      <c r="AK64" s="476" t="str">
        <f t="shared" ca="1" si="49"/>
        <v/>
      </c>
      <c r="AL64" s="476" t="str">
        <f t="shared" ca="1" si="50"/>
        <v/>
      </c>
      <c r="AM64" s="476" t="str">
        <f t="shared" ca="1" si="51"/>
        <v/>
      </c>
      <c r="AN64" s="476" t="str">
        <f t="shared" ca="1" si="52"/>
        <v/>
      </c>
      <c r="AO64" s="476" t="str">
        <f t="shared" ca="1" si="53"/>
        <v/>
      </c>
      <c r="AP64" s="476" t="str">
        <f t="shared" ca="1" si="54"/>
        <v/>
      </c>
      <c r="AQ64" s="476" t="str">
        <f t="shared" ca="1" si="55"/>
        <v/>
      </c>
      <c r="AR64" s="476" t="str">
        <f t="shared" ca="1" si="56"/>
        <v/>
      </c>
    </row>
  </sheetData>
  <sheetProtection sheet="1" objects="1" scenarios="1" selectLockedCells="1"/>
  <mergeCells count="2">
    <mergeCell ref="F2:Q2"/>
    <mergeCell ref="E3:E4"/>
  </mergeCells>
  <printOptions horizontalCentered="1"/>
  <pageMargins left="0.5" right="0.5" top="0.5" bottom="0.5" header="0.3" footer="0.3"/>
  <pageSetup scale="95" orientation="landscape" horizontalDpi="300" verticalDpi="30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R63"/>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6.7109375" style="36" customWidth="1"/>
    <col min="5" max="5" width="10.140625" style="439" bestFit="1" customWidth="1"/>
    <col min="6" max="17" width="5.28515625" style="36" customWidth="1"/>
    <col min="18" max="18" width="4.42578125" style="478" bestFit="1" customWidth="1"/>
    <col min="19" max="16384" width="8.85546875" style="36"/>
  </cols>
  <sheetData>
    <row r="1" spans="2:18" ht="30">
      <c r="B1" s="16"/>
      <c r="C1" s="17" t="s">
        <v>115</v>
      </c>
      <c r="G1" s="13"/>
      <c r="H1" s="16"/>
      <c r="I1" s="14"/>
      <c r="J1" s="16"/>
      <c r="K1" s="69"/>
      <c r="L1" s="330"/>
      <c r="M1" s="21"/>
      <c r="N1" s="64"/>
      <c r="O1" s="21"/>
      <c r="P1" s="64"/>
      <c r="Q1" s="21"/>
    </row>
    <row r="2" spans="2:18" ht="18">
      <c r="B2" s="308"/>
      <c r="C2" s="24"/>
      <c r="F2" s="616" t="s">
        <v>154</v>
      </c>
      <c r="G2" s="616"/>
      <c r="H2" s="616"/>
      <c r="I2" s="616"/>
      <c r="J2" s="616"/>
      <c r="K2" s="616"/>
      <c r="L2" s="616"/>
      <c r="M2" s="616"/>
      <c r="N2" s="616"/>
      <c r="O2" s="616"/>
      <c r="P2" s="616"/>
      <c r="Q2" s="616"/>
    </row>
    <row r="3" spans="2:18" ht="15.75" thickBot="1">
      <c r="B3" s="302" t="s">
        <v>51</v>
      </c>
      <c r="C3" s="440" t="s">
        <v>27</v>
      </c>
      <c r="D3" s="32" t="s">
        <v>120</v>
      </c>
      <c r="E3" s="440" t="s">
        <v>123</v>
      </c>
      <c r="F3" s="192">
        <v>1</v>
      </c>
      <c r="G3" s="416">
        <v>2</v>
      </c>
      <c r="H3" s="193">
        <v>3</v>
      </c>
      <c r="I3" s="194">
        <v>4</v>
      </c>
      <c r="J3" s="193">
        <v>5</v>
      </c>
      <c r="K3" s="194">
        <v>6</v>
      </c>
      <c r="L3" s="193">
        <v>7</v>
      </c>
      <c r="M3" s="194">
        <v>8</v>
      </c>
      <c r="N3" s="194">
        <v>9</v>
      </c>
      <c r="O3" s="194">
        <v>10</v>
      </c>
      <c r="P3" s="194">
        <v>11</v>
      </c>
      <c r="Q3" s="194">
        <v>12</v>
      </c>
    </row>
    <row r="4" spans="2:18" s="447" customFormat="1" ht="14.25">
      <c r="B4" s="441">
        <v>1</v>
      </c>
      <c r="C4" s="442" t="str">
        <f ca="1">'Final Scores'!C6</f>
        <v>Jon Garber</v>
      </c>
      <c r="D4" s="495">
        <f t="shared" ref="D4:D35" ca="1" si="0">IF(C4="","",RANK(E4,$E$4:$E$63,1))</f>
        <v>4</v>
      </c>
      <c r="E4" s="460">
        <f t="shared" ref="E4:E35" ca="1" si="1">IF(C4="","",AVERAGEIF(F4:Q4,"&gt;0",F4:Q4))</f>
        <v>168.8</v>
      </c>
      <c r="F4" s="444">
        <f ca="1">IF(C4="","",(INDEX('Round 1'!$N$5:$N$64,MATCH(C4,'Round 1'!$K$5:$K$64,0))))</f>
        <v>125</v>
      </c>
      <c r="G4" s="444">
        <f ca="1">IF(C4="","",(INDEX('Round 2'!$N$5:$N$64,MATCH(C4,'Round 2'!$K$5:$K$64,0))))</f>
        <v>165</v>
      </c>
      <c r="H4" s="444">
        <f ca="1">IF(C4="","",(INDEX('Round 3'!$N$5:$N$64,MATCH(C4,'Round 3'!$K$5:$K$64,0))))</f>
        <v>190</v>
      </c>
      <c r="I4" s="444">
        <f ca="1">IF(C4="","",(INDEX('Round 4'!$N$5:$N$64,MATCH(C4,'Round 4'!$K$5:$K$64,0))))</f>
        <v>202</v>
      </c>
      <c r="J4" s="444">
        <f ca="1">IF(C4="","",(INDEX('Round 5'!$N$5:$N$64,MATCH(C4,'Round 5'!$K$5:$K$64,0))))</f>
        <v>162</v>
      </c>
      <c r="K4" s="444">
        <f ca="1">IF(C4="","",(INDEX('Round 6'!$N$5:$N$64,MATCH(C4,'Round 6'!$K$5:$K$64,0))))</f>
        <v>0</v>
      </c>
      <c r="L4" s="444">
        <f ca="1">IF(C4="","",(INDEX('Round 7'!$N$5:$N$64,MATCH(C4,'Round 7'!$K$5:$K$64,0))))</f>
        <v>0</v>
      </c>
      <c r="M4" s="444">
        <f ca="1">IF(C4="","",(INDEX('Round 8'!$N$5:$N$64,MATCH(C4,'Round 8'!$K$5:$K$64,0))))</f>
        <v>0</v>
      </c>
      <c r="N4" s="444">
        <f ca="1">IF(C4="","",(INDEX('Round 9'!$N$5:$N$64,MATCH(C4,'Round 9'!$K$5:$K$64,0))))</f>
        <v>0</v>
      </c>
      <c r="O4" s="444">
        <f ca="1">IF(C4="","",(INDEX('Round 10'!$N$5:$N$64,MATCH(C4,'Round 10'!$K$5:$K$64,0))))</f>
        <v>0</v>
      </c>
      <c r="P4" s="444">
        <f ca="1">IF(C4="","",(INDEX('Round 11'!$N$5:$N$64,MATCH(C4,'Round 11'!$K$5:$K$64,0))))</f>
        <v>0</v>
      </c>
      <c r="Q4" s="445">
        <f ca="1">IF(C4="","",(INDEX('Round 12'!$N$5:$N$64,MATCH(C4,'Round 12'!$K$5:$K$64,0))))</f>
        <v>0</v>
      </c>
      <c r="R4" s="479" t="str">
        <f t="shared" ref="R4:R35" ca="1" si="2">IF(C4="","",IF(COUNTIF(D:D,D4)&gt;1,"TIE",""))</f>
        <v/>
      </c>
    </row>
    <row r="5" spans="2:18" s="447" customFormat="1" ht="14.25">
      <c r="B5" s="448">
        <v>2</v>
      </c>
      <c r="C5" s="449" t="str">
        <f ca="1">'Final Scores'!C7</f>
        <v>Curtis Suter</v>
      </c>
      <c r="D5" s="496">
        <f t="shared" ca="1" si="0"/>
        <v>2</v>
      </c>
      <c r="E5" s="461">
        <f t="shared" ca="1" si="1"/>
        <v>155.80000000000001</v>
      </c>
      <c r="F5" s="438">
        <f ca="1">IF(C5="","",(INDEX('Round 1'!$N$5:$N$64,MATCH(C5,'Round 1'!$K$5:$K$64,0))))</f>
        <v>183</v>
      </c>
      <c r="G5" s="438">
        <f ca="1">IF(C5="","",(INDEX('Round 2'!$N$5:$N$64,MATCH(C5,'Round 2'!$K$5:$K$64,0))))</f>
        <v>172</v>
      </c>
      <c r="H5" s="438">
        <f ca="1">IF(C5="","",(INDEX('Round 3'!$N$5:$N$64,MATCH(C5,'Round 3'!$K$5:$K$64,0))))</f>
        <v>142</v>
      </c>
      <c r="I5" s="438">
        <f ca="1">IF(C5="","",(INDEX('Round 4'!$N$5:$N$64,MATCH(C5,'Round 4'!$K$5:$K$64,0))))</f>
        <v>157</v>
      </c>
      <c r="J5" s="438">
        <f ca="1">IF(C5="","",(INDEX('Round 5'!$N$5:$N$64,MATCH(C5,'Round 5'!$K$5:$K$64,0))))</f>
        <v>125</v>
      </c>
      <c r="K5" s="438">
        <f ca="1">IF(C5="","",(INDEX('Round 6'!$N$5:$N$64,MATCH(C5,'Round 6'!$K$5:$K$64,0))))</f>
        <v>0</v>
      </c>
      <c r="L5" s="438">
        <f ca="1">IF(C5="","",(INDEX('Round 7'!$N$5:$N$64,MATCH(C5,'Round 7'!$K$5:$K$64,0))))</f>
        <v>0</v>
      </c>
      <c r="M5" s="438">
        <f ca="1">IF(C5="","",(INDEX('Round 8'!$N$5:$N$64,MATCH(C5,'Round 8'!$K$5:$K$64,0))))</f>
        <v>0</v>
      </c>
      <c r="N5" s="438">
        <f ca="1">IF(C5="","",(INDEX('Round 9'!$N$5:$N$64,MATCH(C5,'Round 9'!$K$5:$K$64,0))))</f>
        <v>0</v>
      </c>
      <c r="O5" s="438">
        <f ca="1">IF(C5="","",(INDEX('Round 10'!$N$5:$N$64,MATCH(C5,'Round 10'!$K$5:$K$64,0))))</f>
        <v>0</v>
      </c>
      <c r="P5" s="438">
        <f ca="1">IF(C5="","",(INDEX('Round 11'!$N$5:$N$64,MATCH(C5,'Round 11'!$K$5:$K$64,0))))</f>
        <v>0</v>
      </c>
      <c r="Q5" s="451">
        <f ca="1">IF(C5="","",(INDEX('Round 12'!$N$5:$N$64,MATCH(C5,'Round 12'!$K$5:$K$64,0))))</f>
        <v>0</v>
      </c>
      <c r="R5" s="479" t="str">
        <f t="shared" ca="1" si="2"/>
        <v/>
      </c>
    </row>
    <row r="6" spans="2:18" s="447" customFormat="1" ht="14.25">
      <c r="B6" s="448">
        <v>3</v>
      </c>
      <c r="C6" s="449" t="str">
        <f ca="1">'Final Scores'!C8</f>
        <v>Carl Thuesen</v>
      </c>
      <c r="D6" s="496">
        <f t="shared" ca="1" si="0"/>
        <v>5</v>
      </c>
      <c r="E6" s="461">
        <f t="shared" ca="1" si="1"/>
        <v>191.8</v>
      </c>
      <c r="F6" s="438">
        <f ca="1">IF(C6="","",(INDEX('Round 1'!$N$5:$N$64,MATCH(C6,'Round 1'!$K$5:$K$64,0))))</f>
        <v>176</v>
      </c>
      <c r="G6" s="438">
        <f ca="1">IF(C6="","",(INDEX('Round 2'!$N$5:$N$64,MATCH(C6,'Round 2'!$K$5:$K$64,0))))</f>
        <v>180</v>
      </c>
      <c r="H6" s="438">
        <f ca="1">IF(C6="","",(INDEX('Round 3'!$N$5:$N$64,MATCH(C6,'Round 3'!$K$5:$K$64,0))))</f>
        <v>213</v>
      </c>
      <c r="I6" s="438">
        <f ca="1">IF(C6="","",(INDEX('Round 4'!$N$5:$N$64,MATCH(C6,'Round 4'!$K$5:$K$64,0))))</f>
        <v>177</v>
      </c>
      <c r="J6" s="438">
        <f ca="1">IF(C6="","",(INDEX('Round 5'!$N$5:$N$64,MATCH(C6,'Round 5'!$K$5:$K$64,0))))</f>
        <v>213</v>
      </c>
      <c r="K6" s="438">
        <f ca="1">IF(C6="","",(INDEX('Round 6'!$N$5:$N$64,MATCH(C6,'Round 6'!$K$5:$K$64,0))))</f>
        <v>0</v>
      </c>
      <c r="L6" s="438">
        <f ca="1">IF(C6="","",(INDEX('Round 7'!$N$5:$N$64,MATCH(C6,'Round 7'!$K$5:$K$64,0))))</f>
        <v>0</v>
      </c>
      <c r="M6" s="438">
        <f ca="1">IF(C6="","",(INDEX('Round 8'!$N$5:$N$64,MATCH(C6,'Round 8'!$K$5:$K$64,0))))</f>
        <v>0</v>
      </c>
      <c r="N6" s="438">
        <f ca="1">IF(C6="","",(INDEX('Round 9'!$N$5:$N$64,MATCH(C6,'Round 9'!$K$5:$K$64,0))))</f>
        <v>0</v>
      </c>
      <c r="O6" s="438">
        <f ca="1">IF(C6="","",(INDEX('Round 10'!$N$5:$N$64,MATCH(C6,'Round 10'!$K$5:$K$64,0))))</f>
        <v>0</v>
      </c>
      <c r="P6" s="438">
        <f ca="1">IF(C6="","",(INDEX('Round 11'!$N$5:$N$64,MATCH(C6,'Round 11'!$K$5:$K$64,0))))</f>
        <v>0</v>
      </c>
      <c r="Q6" s="451">
        <f ca="1">IF(C6="","",(INDEX('Round 12'!$N$5:$N$64,MATCH(C6,'Round 12'!$K$5:$K$64,0))))</f>
        <v>0</v>
      </c>
      <c r="R6" s="479" t="str">
        <f t="shared" ca="1" si="2"/>
        <v/>
      </c>
    </row>
    <row r="7" spans="2:18" s="447" customFormat="1" ht="14.25">
      <c r="B7" s="448">
        <v>4</v>
      </c>
      <c r="C7" s="449" t="str">
        <f ca="1">'Final Scores'!C9</f>
        <v>Greg Douglas</v>
      </c>
      <c r="D7" s="496">
        <f t="shared" ca="1" si="0"/>
        <v>3</v>
      </c>
      <c r="E7" s="461">
        <f t="shared" ca="1" si="1"/>
        <v>167.2</v>
      </c>
      <c r="F7" s="438">
        <f ca="1">IF(C7="","",(INDEX('Round 1'!$N$5:$N$64,MATCH(C7,'Round 1'!$K$5:$K$64,0))))</f>
        <v>150</v>
      </c>
      <c r="G7" s="438">
        <f ca="1">IF(C7="","",(INDEX('Round 2'!$N$5:$N$64,MATCH(C7,'Round 2'!$K$5:$K$64,0))))</f>
        <v>179</v>
      </c>
      <c r="H7" s="438">
        <f ca="1">IF(C7="","",(INDEX('Round 3'!$N$5:$N$64,MATCH(C7,'Round 3'!$K$5:$K$64,0))))</f>
        <v>172</v>
      </c>
      <c r="I7" s="438">
        <f ca="1">IF(C7="","",(INDEX('Round 4'!$N$5:$N$64,MATCH(C7,'Round 4'!$K$5:$K$64,0))))</f>
        <v>172</v>
      </c>
      <c r="J7" s="438">
        <f ca="1">IF(C7="","",(INDEX('Round 5'!$N$5:$N$64,MATCH(C7,'Round 5'!$K$5:$K$64,0))))</f>
        <v>163</v>
      </c>
      <c r="K7" s="438">
        <f ca="1">IF(C7="","",(INDEX('Round 6'!$N$5:$N$64,MATCH(C7,'Round 6'!$K$5:$K$64,0))))</f>
        <v>0</v>
      </c>
      <c r="L7" s="438">
        <f ca="1">IF(C7="","",(INDEX('Round 7'!$N$5:$N$64,MATCH(C7,'Round 7'!$K$5:$K$64,0))))</f>
        <v>0</v>
      </c>
      <c r="M7" s="438">
        <f ca="1">IF(C7="","",(INDEX('Round 8'!$N$5:$N$64,MATCH(C7,'Round 8'!$K$5:$K$64,0))))</f>
        <v>0</v>
      </c>
      <c r="N7" s="438">
        <f ca="1">IF(C7="","",(INDEX('Round 9'!$N$5:$N$64,MATCH(C7,'Round 9'!$K$5:$K$64,0))))</f>
        <v>0</v>
      </c>
      <c r="O7" s="438">
        <f ca="1">IF(C7="","",(INDEX('Round 10'!$N$5:$N$64,MATCH(C7,'Round 10'!$K$5:$K$64,0))))</f>
        <v>0</v>
      </c>
      <c r="P7" s="438">
        <f ca="1">IF(C7="","",(INDEX('Round 11'!$N$5:$N$64,MATCH(C7,'Round 11'!$K$5:$K$64,0))))</f>
        <v>0</v>
      </c>
      <c r="Q7" s="451">
        <f ca="1">IF(C7="","",(INDEX('Round 12'!$N$5:$N$64,MATCH(C7,'Round 12'!$K$5:$K$64,0))))</f>
        <v>0</v>
      </c>
      <c r="R7" s="479" t="str">
        <f t="shared" ca="1" si="2"/>
        <v/>
      </c>
    </row>
    <row r="8" spans="2:18" s="447" customFormat="1" ht="14.25">
      <c r="B8" s="448">
        <v>5</v>
      </c>
      <c r="C8" s="449" t="str">
        <f ca="1">'Final Scores'!C10</f>
        <v>Hal Aasen</v>
      </c>
      <c r="D8" s="496">
        <f t="shared" ca="1" si="0"/>
        <v>6</v>
      </c>
      <c r="E8" s="461">
        <f t="shared" ca="1" si="1"/>
        <v>199.8</v>
      </c>
      <c r="F8" s="438">
        <f ca="1">IF(C8="","",(INDEX('Round 1'!$N$5:$N$64,MATCH(C8,'Round 1'!$K$5:$K$64,0))))</f>
        <v>174</v>
      </c>
      <c r="G8" s="438">
        <f ca="1">IF(C8="","",(INDEX('Round 2'!$N$5:$N$64,MATCH(C8,'Round 2'!$K$5:$K$64,0))))</f>
        <v>247</v>
      </c>
      <c r="H8" s="438">
        <f ca="1">IF(C8="","",(INDEX('Round 3'!$N$5:$N$64,MATCH(C8,'Round 3'!$K$5:$K$64,0))))</f>
        <v>219</v>
      </c>
      <c r="I8" s="438">
        <f ca="1">IF(C8="","",(INDEX('Round 4'!$N$5:$N$64,MATCH(C8,'Round 4'!$K$5:$K$64,0))))</f>
        <v>182</v>
      </c>
      <c r="J8" s="438">
        <f ca="1">IF(C8="","",(INDEX('Round 5'!$N$5:$N$64,MATCH(C8,'Round 5'!$K$5:$K$64,0))))</f>
        <v>177</v>
      </c>
      <c r="K8" s="438">
        <f ca="1">IF(C8="","",(INDEX('Round 6'!$N$5:$N$64,MATCH(C8,'Round 6'!$K$5:$K$64,0))))</f>
        <v>0</v>
      </c>
      <c r="L8" s="438">
        <f ca="1">IF(C8="","",(INDEX('Round 7'!$N$5:$N$64,MATCH(C8,'Round 7'!$K$5:$K$64,0))))</f>
        <v>0</v>
      </c>
      <c r="M8" s="438">
        <f ca="1">IF(C8="","",(INDEX('Round 8'!$N$5:$N$64,MATCH(C8,'Round 8'!$K$5:$K$64,0))))</f>
        <v>0</v>
      </c>
      <c r="N8" s="438">
        <f ca="1">IF(C8="","",(INDEX('Round 9'!$N$5:$N$64,MATCH(C8,'Round 9'!$K$5:$K$64,0))))</f>
        <v>0</v>
      </c>
      <c r="O8" s="438">
        <f ca="1">IF(C8="","",(INDEX('Round 10'!$N$5:$N$64,MATCH(C8,'Round 10'!$K$5:$K$64,0))))</f>
        <v>0</v>
      </c>
      <c r="P8" s="438">
        <f ca="1">IF(C8="","",(INDEX('Round 11'!$N$5:$N$64,MATCH(C8,'Round 11'!$K$5:$K$64,0))))</f>
        <v>0</v>
      </c>
      <c r="Q8" s="451">
        <f ca="1">IF(C8="","",(INDEX('Round 12'!$N$5:$N$64,MATCH(C8,'Round 12'!$K$5:$K$64,0))))</f>
        <v>0</v>
      </c>
      <c r="R8" s="479" t="str">
        <f t="shared" ca="1" si="2"/>
        <v/>
      </c>
    </row>
    <row r="9" spans="2:18" s="447" customFormat="1" ht="14.25">
      <c r="B9" s="448">
        <v>6</v>
      </c>
      <c r="C9" s="449" t="str">
        <f ca="1">'Final Scores'!C11</f>
        <v>Chip Baber</v>
      </c>
      <c r="D9" s="496">
        <f t="shared" ca="1" si="0"/>
        <v>1</v>
      </c>
      <c r="E9" s="461">
        <f t="shared" ca="1" si="1"/>
        <v>100</v>
      </c>
      <c r="F9" s="438">
        <f ca="1">IF(C9="","",(INDEX('Round 1'!$N$5:$N$64,MATCH(C9,'Round 1'!$K$5:$K$64,0))))</f>
        <v>0</v>
      </c>
      <c r="G9" s="438">
        <f ca="1">IF(C9="","",(INDEX('Round 2'!$N$5:$N$64,MATCH(C9,'Round 2'!$K$5:$K$64,0))))</f>
        <v>100</v>
      </c>
      <c r="H9" s="438">
        <f ca="1">IF(C9="","",(INDEX('Round 3'!$N$5:$N$64,MATCH(C9,'Round 3'!$K$5:$K$64,0))))</f>
        <v>0</v>
      </c>
      <c r="I9" s="438">
        <f ca="1">IF(C9="","",(INDEX('Round 4'!$N$5:$N$64,MATCH(C9,'Round 4'!$K$5:$K$64,0))))</f>
        <v>0</v>
      </c>
      <c r="J9" s="438">
        <f ca="1">IF(C9="","",(INDEX('Round 5'!$N$5:$N$64,MATCH(C9,'Round 5'!$K$5:$K$64,0))))</f>
        <v>0</v>
      </c>
      <c r="K9" s="438">
        <f ca="1">IF(C9="","",(INDEX('Round 6'!$N$5:$N$64,MATCH(C9,'Round 6'!$K$5:$K$64,0))))</f>
        <v>0</v>
      </c>
      <c r="L9" s="438">
        <f ca="1">IF(C9="","",(INDEX('Round 7'!$N$5:$N$64,MATCH(C9,'Round 7'!$K$5:$K$64,0))))</f>
        <v>0</v>
      </c>
      <c r="M9" s="438">
        <f ca="1">IF(C9="","",(INDEX('Round 8'!$N$5:$N$64,MATCH(C9,'Round 8'!$K$5:$K$64,0))))</f>
        <v>0</v>
      </c>
      <c r="N9" s="438">
        <f ca="1">IF(C9="","",(INDEX('Round 9'!$N$5:$N$64,MATCH(C9,'Round 9'!$K$5:$K$64,0))))</f>
        <v>0</v>
      </c>
      <c r="O9" s="438">
        <f ca="1">IF(C9="","",(INDEX('Round 10'!$N$5:$N$64,MATCH(C9,'Round 10'!$K$5:$K$64,0))))</f>
        <v>0</v>
      </c>
      <c r="P9" s="438">
        <f ca="1">IF(C9="","",(INDEX('Round 11'!$N$5:$N$64,MATCH(C9,'Round 11'!$K$5:$K$64,0))))</f>
        <v>0</v>
      </c>
      <c r="Q9" s="451">
        <f ca="1">IF(C9="","",(INDEX('Round 12'!$N$5:$N$64,MATCH(C9,'Round 12'!$K$5:$K$64,0))))</f>
        <v>0</v>
      </c>
      <c r="R9" s="479" t="str">
        <f t="shared" ca="1" si="2"/>
        <v/>
      </c>
    </row>
    <row r="10" spans="2:18" s="447" customFormat="1" ht="14.25">
      <c r="B10" s="448">
        <v>7</v>
      </c>
      <c r="C10" s="449" t="str">
        <f ca="1">'Final Scores'!C12</f>
        <v/>
      </c>
      <c r="D10" s="496" t="str">
        <f t="shared" ca="1" si="0"/>
        <v/>
      </c>
      <c r="E10" s="461" t="str">
        <f t="shared" ca="1" si="1"/>
        <v/>
      </c>
      <c r="F10" s="438" t="str">
        <f ca="1">IF(C10="","",(INDEX('Round 1'!$N$5:$N$64,MATCH(C10,'Round 1'!$K$5:$K$64,0))))</f>
        <v/>
      </c>
      <c r="G10" s="438" t="str">
        <f ca="1">IF(C10="","",(INDEX('Round 2'!$N$5:$N$64,MATCH(C10,'Round 2'!$K$5:$K$64,0))))</f>
        <v/>
      </c>
      <c r="H10" s="438" t="str">
        <f ca="1">IF(C10="","",(INDEX('Round 3'!$N$5:$N$64,MATCH(C10,'Round 3'!$K$5:$K$64,0))))</f>
        <v/>
      </c>
      <c r="I10" s="438" t="str">
        <f ca="1">IF(C10="","",(INDEX('Round 4'!$N$5:$N$64,MATCH(C10,'Round 4'!$K$5:$K$64,0))))</f>
        <v/>
      </c>
      <c r="J10" s="438" t="str">
        <f ca="1">IF(C10="","",(INDEX('Round 5'!$N$5:$N$64,MATCH(C10,'Round 5'!$K$5:$K$64,0))))</f>
        <v/>
      </c>
      <c r="K10" s="438" t="str">
        <f ca="1">IF(C10="","",(INDEX('Round 6'!$N$5:$N$64,MATCH(C10,'Round 6'!$K$5:$K$64,0))))</f>
        <v/>
      </c>
      <c r="L10" s="438" t="str">
        <f ca="1">IF(C10="","",(INDEX('Round 7'!$N$5:$N$64,MATCH(C10,'Round 7'!$K$5:$K$64,0))))</f>
        <v/>
      </c>
      <c r="M10" s="438" t="str">
        <f ca="1">IF(C10="","",(INDEX('Round 8'!$N$5:$N$64,MATCH(C10,'Round 8'!$K$5:$K$64,0))))</f>
        <v/>
      </c>
      <c r="N10" s="438" t="str">
        <f ca="1">IF(C10="","",(INDEX('Round 9'!$N$5:$N$64,MATCH(C10,'Round 9'!$K$5:$K$64,0))))</f>
        <v/>
      </c>
      <c r="O10" s="438" t="str">
        <f ca="1">IF(C10="","",(INDEX('Round 10'!$N$5:$N$64,MATCH(C10,'Round 10'!$K$5:$K$64,0))))</f>
        <v/>
      </c>
      <c r="P10" s="438" t="str">
        <f ca="1">IF(C10="","",(INDEX('Round 11'!$N$5:$N$64,MATCH(C10,'Round 11'!$K$5:$K$64,0))))</f>
        <v/>
      </c>
      <c r="Q10" s="451" t="str">
        <f ca="1">IF(C10="","",(INDEX('Round 12'!$N$5:$N$64,MATCH(C10,'Round 12'!$K$5:$K$64,0))))</f>
        <v/>
      </c>
      <c r="R10" s="479" t="str">
        <f t="shared" ca="1" si="2"/>
        <v/>
      </c>
    </row>
    <row r="11" spans="2:18" s="447" customFormat="1" ht="14.25">
      <c r="B11" s="448">
        <v>8</v>
      </c>
      <c r="C11" s="449" t="str">
        <f ca="1">'Final Scores'!C13</f>
        <v/>
      </c>
      <c r="D11" s="496" t="str">
        <f t="shared" ca="1" si="0"/>
        <v/>
      </c>
      <c r="E11" s="461" t="str">
        <f t="shared" ca="1" si="1"/>
        <v/>
      </c>
      <c r="F11" s="438" t="str">
        <f ca="1">IF(C11="","",(INDEX('Round 1'!$N$5:$N$64,MATCH(C11,'Round 1'!$K$5:$K$64,0))))</f>
        <v/>
      </c>
      <c r="G11" s="438" t="str">
        <f ca="1">IF(C11="","",(INDEX('Round 2'!$N$5:$N$64,MATCH(C11,'Round 2'!$K$5:$K$64,0))))</f>
        <v/>
      </c>
      <c r="H11" s="438" t="str">
        <f ca="1">IF(C11="","",(INDEX('Round 3'!$N$5:$N$64,MATCH(C11,'Round 3'!$K$5:$K$64,0))))</f>
        <v/>
      </c>
      <c r="I11" s="438" t="str">
        <f ca="1">IF(C11="","",(INDEX('Round 4'!$N$5:$N$64,MATCH(C11,'Round 4'!$K$5:$K$64,0))))</f>
        <v/>
      </c>
      <c r="J11" s="438" t="str">
        <f ca="1">IF(C11="","",(INDEX('Round 5'!$N$5:$N$64,MATCH(C11,'Round 5'!$K$5:$K$64,0))))</f>
        <v/>
      </c>
      <c r="K11" s="438" t="str">
        <f ca="1">IF(C11="","",(INDEX('Round 6'!$N$5:$N$64,MATCH(C11,'Round 6'!$K$5:$K$64,0))))</f>
        <v/>
      </c>
      <c r="L11" s="438" t="str">
        <f ca="1">IF(C11="","",(INDEX('Round 7'!$N$5:$N$64,MATCH(C11,'Round 7'!$K$5:$K$64,0))))</f>
        <v/>
      </c>
      <c r="M11" s="438" t="str">
        <f ca="1">IF(C11="","",(INDEX('Round 8'!$N$5:$N$64,MATCH(C11,'Round 8'!$K$5:$K$64,0))))</f>
        <v/>
      </c>
      <c r="N11" s="438" t="str">
        <f ca="1">IF(C11="","",(INDEX('Round 9'!$N$5:$N$64,MATCH(C11,'Round 9'!$K$5:$K$64,0))))</f>
        <v/>
      </c>
      <c r="O11" s="438" t="str">
        <f ca="1">IF(C11="","",(INDEX('Round 10'!$N$5:$N$64,MATCH(C11,'Round 10'!$K$5:$K$64,0))))</f>
        <v/>
      </c>
      <c r="P11" s="438" t="str">
        <f ca="1">IF(C11="","",(INDEX('Round 11'!$N$5:$N$64,MATCH(C11,'Round 11'!$K$5:$K$64,0))))</f>
        <v/>
      </c>
      <c r="Q11" s="451" t="str">
        <f ca="1">IF(C11="","",(INDEX('Round 12'!$N$5:$N$64,MATCH(C11,'Round 12'!$K$5:$K$64,0))))</f>
        <v/>
      </c>
      <c r="R11" s="479" t="str">
        <f t="shared" ca="1" si="2"/>
        <v/>
      </c>
    </row>
    <row r="12" spans="2:18" s="447" customFormat="1" ht="14.25">
      <c r="B12" s="448">
        <v>9</v>
      </c>
      <c r="C12" s="449" t="str">
        <f ca="1">'Final Scores'!C14</f>
        <v/>
      </c>
      <c r="D12" s="496" t="str">
        <f t="shared" ca="1" si="0"/>
        <v/>
      </c>
      <c r="E12" s="461" t="str">
        <f t="shared" ca="1" si="1"/>
        <v/>
      </c>
      <c r="F12" s="438" t="str">
        <f ca="1">IF(C12="","",(INDEX('Round 1'!$N$5:$N$64,MATCH(C12,'Round 1'!$K$5:$K$64,0))))</f>
        <v/>
      </c>
      <c r="G12" s="438" t="str">
        <f ca="1">IF(C12="","",(INDEX('Round 2'!$N$5:$N$64,MATCH(C12,'Round 2'!$K$5:$K$64,0))))</f>
        <v/>
      </c>
      <c r="H12" s="438" t="str">
        <f ca="1">IF(C12="","",(INDEX('Round 3'!$N$5:$N$64,MATCH(C12,'Round 3'!$K$5:$K$64,0))))</f>
        <v/>
      </c>
      <c r="I12" s="438" t="str">
        <f ca="1">IF(C12="","",(INDEX('Round 4'!$N$5:$N$64,MATCH(C12,'Round 4'!$K$5:$K$64,0))))</f>
        <v/>
      </c>
      <c r="J12" s="438" t="str">
        <f ca="1">IF(C12="","",(INDEX('Round 5'!$N$5:$N$64,MATCH(C12,'Round 5'!$K$5:$K$64,0))))</f>
        <v/>
      </c>
      <c r="K12" s="438" t="str">
        <f ca="1">IF(C12="","",(INDEX('Round 6'!$N$5:$N$64,MATCH(C12,'Round 6'!$K$5:$K$64,0))))</f>
        <v/>
      </c>
      <c r="L12" s="438" t="str">
        <f ca="1">IF(C12="","",(INDEX('Round 7'!$N$5:$N$64,MATCH(C12,'Round 7'!$K$5:$K$64,0))))</f>
        <v/>
      </c>
      <c r="M12" s="438" t="str">
        <f ca="1">IF(C12="","",(INDEX('Round 8'!$N$5:$N$64,MATCH(C12,'Round 8'!$K$5:$K$64,0))))</f>
        <v/>
      </c>
      <c r="N12" s="438" t="str">
        <f ca="1">IF(C12="","",(INDEX('Round 9'!$N$5:$N$64,MATCH(C12,'Round 9'!$K$5:$K$64,0))))</f>
        <v/>
      </c>
      <c r="O12" s="438" t="str">
        <f ca="1">IF(C12="","",(INDEX('Round 10'!$N$5:$N$64,MATCH(C12,'Round 10'!$K$5:$K$64,0))))</f>
        <v/>
      </c>
      <c r="P12" s="438" t="str">
        <f ca="1">IF(C12="","",(INDEX('Round 11'!$N$5:$N$64,MATCH(C12,'Round 11'!$K$5:$K$64,0))))</f>
        <v/>
      </c>
      <c r="Q12" s="451" t="str">
        <f ca="1">IF(C12="","",(INDEX('Round 12'!$N$5:$N$64,MATCH(C12,'Round 12'!$K$5:$K$64,0))))</f>
        <v/>
      </c>
      <c r="R12" s="479" t="str">
        <f t="shared" ca="1" si="2"/>
        <v/>
      </c>
    </row>
    <row r="13" spans="2:18" s="447" customFormat="1" ht="14.25">
      <c r="B13" s="448">
        <v>10</v>
      </c>
      <c r="C13" s="449" t="str">
        <f ca="1">'Final Scores'!C15</f>
        <v/>
      </c>
      <c r="D13" s="496" t="str">
        <f t="shared" ca="1" si="0"/>
        <v/>
      </c>
      <c r="E13" s="461" t="str">
        <f t="shared" ca="1" si="1"/>
        <v/>
      </c>
      <c r="F13" s="438" t="str">
        <f ca="1">IF(C13="","",(INDEX('Round 1'!$N$5:$N$64,MATCH(C13,'Round 1'!$K$5:$K$64,0))))</f>
        <v/>
      </c>
      <c r="G13" s="438" t="str">
        <f ca="1">IF(C13="","",(INDEX('Round 2'!$N$5:$N$64,MATCH(C13,'Round 2'!$K$5:$K$64,0))))</f>
        <v/>
      </c>
      <c r="H13" s="438" t="str">
        <f ca="1">IF(C13="","",(INDEX('Round 3'!$N$5:$N$64,MATCH(C13,'Round 3'!$K$5:$K$64,0))))</f>
        <v/>
      </c>
      <c r="I13" s="438" t="str">
        <f ca="1">IF(C13="","",(INDEX('Round 4'!$N$5:$N$64,MATCH(C13,'Round 4'!$K$5:$K$64,0))))</f>
        <v/>
      </c>
      <c r="J13" s="438" t="str">
        <f ca="1">IF(C13="","",(INDEX('Round 5'!$N$5:$N$64,MATCH(C13,'Round 5'!$K$5:$K$64,0))))</f>
        <v/>
      </c>
      <c r="K13" s="438" t="str">
        <f ca="1">IF(C13="","",(INDEX('Round 6'!$N$5:$N$64,MATCH(C13,'Round 6'!$K$5:$K$64,0))))</f>
        <v/>
      </c>
      <c r="L13" s="438" t="str">
        <f ca="1">IF(C13="","",(INDEX('Round 7'!$N$5:$N$64,MATCH(C13,'Round 7'!$K$5:$K$64,0))))</f>
        <v/>
      </c>
      <c r="M13" s="438" t="str">
        <f ca="1">IF(C13="","",(INDEX('Round 8'!$N$5:$N$64,MATCH(C13,'Round 8'!$K$5:$K$64,0))))</f>
        <v/>
      </c>
      <c r="N13" s="438" t="str">
        <f ca="1">IF(C13="","",(INDEX('Round 9'!$N$5:$N$64,MATCH(C13,'Round 9'!$K$5:$K$64,0))))</f>
        <v/>
      </c>
      <c r="O13" s="438" t="str">
        <f ca="1">IF(C13="","",(INDEX('Round 10'!$N$5:$N$64,MATCH(C13,'Round 10'!$K$5:$K$64,0))))</f>
        <v/>
      </c>
      <c r="P13" s="438" t="str">
        <f ca="1">IF(C13="","",(INDEX('Round 11'!$N$5:$N$64,MATCH(C13,'Round 11'!$K$5:$K$64,0))))</f>
        <v/>
      </c>
      <c r="Q13" s="451" t="str">
        <f ca="1">IF(C13="","",(INDEX('Round 12'!$N$5:$N$64,MATCH(C13,'Round 12'!$K$5:$K$64,0))))</f>
        <v/>
      </c>
      <c r="R13" s="479" t="str">
        <f t="shared" ca="1" si="2"/>
        <v/>
      </c>
    </row>
    <row r="14" spans="2:18" s="447" customFormat="1" ht="14.25">
      <c r="B14" s="448">
        <v>11</v>
      </c>
      <c r="C14" s="449" t="str">
        <f ca="1">'Final Scores'!C16</f>
        <v/>
      </c>
      <c r="D14" s="496" t="str">
        <f t="shared" ca="1" si="0"/>
        <v/>
      </c>
      <c r="E14" s="461" t="str">
        <f t="shared" ca="1" si="1"/>
        <v/>
      </c>
      <c r="F14" s="438" t="str">
        <f ca="1">IF(C14="","",(INDEX('Round 1'!$N$5:$N$64,MATCH(C14,'Round 1'!$K$5:$K$64,0))))</f>
        <v/>
      </c>
      <c r="G14" s="438" t="str">
        <f ca="1">IF(C14="","",(INDEX('Round 2'!$N$5:$N$64,MATCH(C14,'Round 2'!$K$5:$K$64,0))))</f>
        <v/>
      </c>
      <c r="H14" s="438" t="str">
        <f ca="1">IF(C14="","",(INDEX('Round 3'!$N$5:$N$64,MATCH(C14,'Round 3'!$K$5:$K$64,0))))</f>
        <v/>
      </c>
      <c r="I14" s="438" t="str">
        <f ca="1">IF(C14="","",(INDEX('Round 4'!$N$5:$N$64,MATCH(C14,'Round 4'!$K$5:$K$64,0))))</f>
        <v/>
      </c>
      <c r="J14" s="438" t="str">
        <f ca="1">IF(C14="","",(INDEX('Round 5'!$N$5:$N$64,MATCH(C14,'Round 5'!$K$5:$K$64,0))))</f>
        <v/>
      </c>
      <c r="K14" s="438" t="str">
        <f ca="1">IF(C14="","",(INDEX('Round 6'!$N$5:$N$64,MATCH(C14,'Round 6'!$K$5:$K$64,0))))</f>
        <v/>
      </c>
      <c r="L14" s="438" t="str">
        <f ca="1">IF(C14="","",(INDEX('Round 7'!$N$5:$N$64,MATCH(C14,'Round 7'!$K$5:$K$64,0))))</f>
        <v/>
      </c>
      <c r="M14" s="438" t="str">
        <f ca="1">IF(C14="","",(INDEX('Round 8'!$N$5:$N$64,MATCH(C14,'Round 8'!$K$5:$K$64,0))))</f>
        <v/>
      </c>
      <c r="N14" s="438" t="str">
        <f ca="1">IF(C14="","",(INDEX('Round 9'!$N$5:$N$64,MATCH(C14,'Round 9'!$K$5:$K$64,0))))</f>
        <v/>
      </c>
      <c r="O14" s="438" t="str">
        <f ca="1">IF(C14="","",(INDEX('Round 10'!$N$5:$N$64,MATCH(C14,'Round 10'!$K$5:$K$64,0))))</f>
        <v/>
      </c>
      <c r="P14" s="438" t="str">
        <f ca="1">IF(C14="","",(INDEX('Round 11'!$N$5:$N$64,MATCH(C14,'Round 11'!$K$5:$K$64,0))))</f>
        <v/>
      </c>
      <c r="Q14" s="451" t="str">
        <f ca="1">IF(C14="","",(INDEX('Round 12'!$N$5:$N$64,MATCH(C14,'Round 12'!$K$5:$K$64,0))))</f>
        <v/>
      </c>
      <c r="R14" s="479" t="str">
        <f t="shared" ca="1" si="2"/>
        <v/>
      </c>
    </row>
    <row r="15" spans="2:18" s="447" customFormat="1" ht="14.25">
      <c r="B15" s="448">
        <v>12</v>
      </c>
      <c r="C15" s="449" t="str">
        <f ca="1">'Final Scores'!C17</f>
        <v/>
      </c>
      <c r="D15" s="496" t="str">
        <f t="shared" ca="1" si="0"/>
        <v/>
      </c>
      <c r="E15" s="461" t="str">
        <f t="shared" ca="1" si="1"/>
        <v/>
      </c>
      <c r="F15" s="438" t="str">
        <f ca="1">IF(C15="","",(INDEX('Round 1'!$N$5:$N$64,MATCH(C15,'Round 1'!$K$5:$K$64,0))))</f>
        <v/>
      </c>
      <c r="G15" s="438" t="str">
        <f ca="1">IF(C15="","",(INDEX('Round 2'!$N$5:$N$64,MATCH(C15,'Round 2'!$K$5:$K$64,0))))</f>
        <v/>
      </c>
      <c r="H15" s="438" t="str">
        <f ca="1">IF(C15="","",(INDEX('Round 3'!$N$5:$N$64,MATCH(C15,'Round 3'!$K$5:$K$64,0))))</f>
        <v/>
      </c>
      <c r="I15" s="438" t="str">
        <f ca="1">IF(C15="","",(INDEX('Round 4'!$N$5:$N$64,MATCH(C15,'Round 4'!$K$5:$K$64,0))))</f>
        <v/>
      </c>
      <c r="J15" s="438" t="str">
        <f ca="1">IF(C15="","",(INDEX('Round 5'!$N$5:$N$64,MATCH(C15,'Round 5'!$K$5:$K$64,0))))</f>
        <v/>
      </c>
      <c r="K15" s="438" t="str">
        <f ca="1">IF(C15="","",(INDEX('Round 6'!$N$5:$N$64,MATCH(C15,'Round 6'!$K$5:$K$64,0))))</f>
        <v/>
      </c>
      <c r="L15" s="438" t="str">
        <f ca="1">IF(C15="","",(INDEX('Round 7'!$N$5:$N$64,MATCH(C15,'Round 7'!$K$5:$K$64,0))))</f>
        <v/>
      </c>
      <c r="M15" s="438" t="str">
        <f ca="1">IF(C15="","",(INDEX('Round 8'!$N$5:$N$64,MATCH(C15,'Round 8'!$K$5:$K$64,0))))</f>
        <v/>
      </c>
      <c r="N15" s="438" t="str">
        <f ca="1">IF(C15="","",(INDEX('Round 9'!$N$5:$N$64,MATCH(C15,'Round 9'!$K$5:$K$64,0))))</f>
        <v/>
      </c>
      <c r="O15" s="438" t="str">
        <f ca="1">IF(C15="","",(INDEX('Round 10'!$N$5:$N$64,MATCH(C15,'Round 10'!$K$5:$K$64,0))))</f>
        <v/>
      </c>
      <c r="P15" s="438" t="str">
        <f ca="1">IF(C15="","",(INDEX('Round 11'!$N$5:$N$64,MATCH(C15,'Round 11'!$K$5:$K$64,0))))</f>
        <v/>
      </c>
      <c r="Q15" s="451" t="str">
        <f ca="1">IF(C15="","",(INDEX('Round 12'!$N$5:$N$64,MATCH(C15,'Round 12'!$K$5:$K$64,0))))</f>
        <v/>
      </c>
      <c r="R15" s="479" t="str">
        <f t="shared" ca="1" si="2"/>
        <v/>
      </c>
    </row>
    <row r="16" spans="2:18" s="447" customFormat="1" ht="14.25">
      <c r="B16" s="448">
        <v>13</v>
      </c>
      <c r="C16" s="449" t="str">
        <f ca="1">'Final Scores'!C18</f>
        <v/>
      </c>
      <c r="D16" s="496" t="str">
        <f t="shared" ca="1" si="0"/>
        <v/>
      </c>
      <c r="E16" s="461" t="str">
        <f t="shared" ca="1" si="1"/>
        <v/>
      </c>
      <c r="F16" s="438" t="str">
        <f ca="1">IF(C16="","",(INDEX('Round 1'!$N$5:$N$64,MATCH(C16,'Round 1'!$K$5:$K$64,0))))</f>
        <v/>
      </c>
      <c r="G16" s="438" t="str">
        <f ca="1">IF(C16="","",(INDEX('Round 2'!$N$5:$N$64,MATCH(C16,'Round 2'!$K$5:$K$64,0))))</f>
        <v/>
      </c>
      <c r="H16" s="438" t="str">
        <f ca="1">IF(C16="","",(INDEX('Round 3'!$N$5:$N$64,MATCH(C16,'Round 3'!$K$5:$K$64,0))))</f>
        <v/>
      </c>
      <c r="I16" s="438" t="str">
        <f ca="1">IF(C16="","",(INDEX('Round 4'!$N$5:$N$64,MATCH(C16,'Round 4'!$K$5:$K$64,0))))</f>
        <v/>
      </c>
      <c r="J16" s="438" t="str">
        <f ca="1">IF(C16="","",(INDEX('Round 5'!$N$5:$N$64,MATCH(C16,'Round 5'!$K$5:$K$64,0))))</f>
        <v/>
      </c>
      <c r="K16" s="438" t="str">
        <f ca="1">IF(C16="","",(INDEX('Round 6'!$N$5:$N$64,MATCH(C16,'Round 6'!$K$5:$K$64,0))))</f>
        <v/>
      </c>
      <c r="L16" s="438" t="str">
        <f ca="1">IF(C16="","",(INDEX('Round 7'!$N$5:$N$64,MATCH(C16,'Round 7'!$K$5:$K$64,0))))</f>
        <v/>
      </c>
      <c r="M16" s="438" t="str">
        <f ca="1">IF(C16="","",(INDEX('Round 8'!$N$5:$N$64,MATCH(C16,'Round 8'!$K$5:$K$64,0))))</f>
        <v/>
      </c>
      <c r="N16" s="438" t="str">
        <f ca="1">IF(C16="","",(INDEX('Round 9'!$N$5:$N$64,MATCH(C16,'Round 9'!$K$5:$K$64,0))))</f>
        <v/>
      </c>
      <c r="O16" s="438" t="str">
        <f ca="1">IF(C16="","",(INDEX('Round 10'!$N$5:$N$64,MATCH(C16,'Round 10'!$K$5:$K$64,0))))</f>
        <v/>
      </c>
      <c r="P16" s="438" t="str">
        <f ca="1">IF(C16="","",(INDEX('Round 11'!$N$5:$N$64,MATCH(C16,'Round 11'!$K$5:$K$64,0))))</f>
        <v/>
      </c>
      <c r="Q16" s="451" t="str">
        <f ca="1">IF(C16="","",(INDEX('Round 12'!$N$5:$N$64,MATCH(C16,'Round 12'!$K$5:$K$64,0))))</f>
        <v/>
      </c>
      <c r="R16" s="479" t="str">
        <f t="shared" ca="1" si="2"/>
        <v/>
      </c>
    </row>
    <row r="17" spans="2:18" s="447" customFormat="1" ht="14.25">
      <c r="B17" s="448">
        <v>14</v>
      </c>
      <c r="C17" s="449" t="str">
        <f ca="1">'Final Scores'!C19</f>
        <v/>
      </c>
      <c r="D17" s="496" t="str">
        <f t="shared" ca="1" si="0"/>
        <v/>
      </c>
      <c r="E17" s="461" t="str">
        <f t="shared" ca="1" si="1"/>
        <v/>
      </c>
      <c r="F17" s="438" t="str">
        <f ca="1">IF(C17="","",(INDEX('Round 1'!$N$5:$N$64,MATCH(C17,'Round 1'!$K$5:$K$64,0))))</f>
        <v/>
      </c>
      <c r="G17" s="438" t="str">
        <f ca="1">IF(C17="","",(INDEX('Round 2'!$N$5:$N$64,MATCH(C17,'Round 2'!$K$5:$K$64,0))))</f>
        <v/>
      </c>
      <c r="H17" s="438" t="str">
        <f ca="1">IF(C17="","",(INDEX('Round 3'!$N$5:$N$64,MATCH(C17,'Round 3'!$K$5:$K$64,0))))</f>
        <v/>
      </c>
      <c r="I17" s="438" t="str">
        <f ca="1">IF(C17="","",(INDEX('Round 4'!$N$5:$N$64,MATCH(C17,'Round 4'!$K$5:$K$64,0))))</f>
        <v/>
      </c>
      <c r="J17" s="438" t="str">
        <f ca="1">IF(C17="","",(INDEX('Round 5'!$N$5:$N$64,MATCH(C17,'Round 5'!$K$5:$K$64,0))))</f>
        <v/>
      </c>
      <c r="K17" s="438" t="str">
        <f ca="1">IF(C17="","",(INDEX('Round 6'!$N$5:$N$64,MATCH(C17,'Round 6'!$K$5:$K$64,0))))</f>
        <v/>
      </c>
      <c r="L17" s="438" t="str">
        <f ca="1">IF(C17="","",(INDEX('Round 7'!$N$5:$N$64,MATCH(C17,'Round 7'!$K$5:$K$64,0))))</f>
        <v/>
      </c>
      <c r="M17" s="438" t="str">
        <f ca="1">IF(C17="","",(INDEX('Round 8'!$N$5:$N$64,MATCH(C17,'Round 8'!$K$5:$K$64,0))))</f>
        <v/>
      </c>
      <c r="N17" s="438" t="str">
        <f ca="1">IF(C17="","",(INDEX('Round 9'!$N$5:$N$64,MATCH(C17,'Round 9'!$K$5:$K$64,0))))</f>
        <v/>
      </c>
      <c r="O17" s="438" t="str">
        <f ca="1">IF(C17="","",(INDEX('Round 10'!$N$5:$N$64,MATCH(C17,'Round 10'!$K$5:$K$64,0))))</f>
        <v/>
      </c>
      <c r="P17" s="438" t="str">
        <f ca="1">IF(C17="","",(INDEX('Round 11'!$N$5:$N$64,MATCH(C17,'Round 11'!$K$5:$K$64,0))))</f>
        <v/>
      </c>
      <c r="Q17" s="451" t="str">
        <f ca="1">IF(C17="","",(INDEX('Round 12'!$N$5:$N$64,MATCH(C17,'Round 12'!$K$5:$K$64,0))))</f>
        <v/>
      </c>
      <c r="R17" s="479" t="str">
        <f t="shared" ca="1" si="2"/>
        <v/>
      </c>
    </row>
    <row r="18" spans="2:18" s="447" customFormat="1" ht="14.25">
      <c r="B18" s="448">
        <v>15</v>
      </c>
      <c r="C18" s="449" t="str">
        <f ca="1">'Final Scores'!C20</f>
        <v/>
      </c>
      <c r="D18" s="496" t="str">
        <f t="shared" ca="1" si="0"/>
        <v/>
      </c>
      <c r="E18" s="461" t="str">
        <f t="shared" ca="1" si="1"/>
        <v/>
      </c>
      <c r="F18" s="438" t="str">
        <f ca="1">IF(C18="","",(INDEX('Round 1'!$N$5:$N$64,MATCH(C18,'Round 1'!$K$5:$K$64,0))))</f>
        <v/>
      </c>
      <c r="G18" s="438" t="str">
        <f ca="1">IF(C18="","",(INDEX('Round 2'!$N$5:$N$64,MATCH(C18,'Round 2'!$K$5:$K$64,0))))</f>
        <v/>
      </c>
      <c r="H18" s="438" t="str">
        <f ca="1">IF(C18="","",(INDEX('Round 3'!$N$5:$N$64,MATCH(C18,'Round 3'!$K$5:$K$64,0))))</f>
        <v/>
      </c>
      <c r="I18" s="438" t="str">
        <f ca="1">IF(C18="","",(INDEX('Round 4'!$N$5:$N$64,MATCH(C18,'Round 4'!$K$5:$K$64,0))))</f>
        <v/>
      </c>
      <c r="J18" s="438" t="str">
        <f ca="1">IF(C18="","",(INDEX('Round 5'!$N$5:$N$64,MATCH(C18,'Round 5'!$K$5:$K$64,0))))</f>
        <v/>
      </c>
      <c r="K18" s="438" t="str">
        <f ca="1">IF(C18="","",(INDEX('Round 6'!$N$5:$N$64,MATCH(C18,'Round 6'!$K$5:$K$64,0))))</f>
        <v/>
      </c>
      <c r="L18" s="438" t="str">
        <f ca="1">IF(C18="","",(INDEX('Round 7'!$N$5:$N$64,MATCH(C18,'Round 7'!$K$5:$K$64,0))))</f>
        <v/>
      </c>
      <c r="M18" s="438" t="str">
        <f ca="1">IF(C18="","",(INDEX('Round 8'!$N$5:$N$64,MATCH(C18,'Round 8'!$K$5:$K$64,0))))</f>
        <v/>
      </c>
      <c r="N18" s="438" t="str">
        <f ca="1">IF(C18="","",(INDEX('Round 9'!$N$5:$N$64,MATCH(C18,'Round 9'!$K$5:$K$64,0))))</f>
        <v/>
      </c>
      <c r="O18" s="438" t="str">
        <f ca="1">IF(C18="","",(INDEX('Round 10'!$N$5:$N$64,MATCH(C18,'Round 10'!$K$5:$K$64,0))))</f>
        <v/>
      </c>
      <c r="P18" s="438" t="str">
        <f ca="1">IF(C18="","",(INDEX('Round 11'!$N$5:$N$64,MATCH(C18,'Round 11'!$K$5:$K$64,0))))</f>
        <v/>
      </c>
      <c r="Q18" s="451" t="str">
        <f ca="1">IF(C18="","",(INDEX('Round 12'!$N$5:$N$64,MATCH(C18,'Round 12'!$K$5:$K$64,0))))</f>
        <v/>
      </c>
      <c r="R18" s="479" t="str">
        <f t="shared" ca="1" si="2"/>
        <v/>
      </c>
    </row>
    <row r="19" spans="2:18" s="447" customFormat="1" ht="14.25">
      <c r="B19" s="448">
        <v>16</v>
      </c>
      <c r="C19" s="449" t="str">
        <f ca="1">'Final Scores'!C21</f>
        <v/>
      </c>
      <c r="D19" s="496" t="str">
        <f t="shared" ca="1" si="0"/>
        <v/>
      </c>
      <c r="E19" s="461" t="str">
        <f t="shared" ca="1" si="1"/>
        <v/>
      </c>
      <c r="F19" s="438" t="str">
        <f ca="1">IF(C19="","",(INDEX('Round 1'!$N$5:$N$64,MATCH(C19,'Round 1'!$K$5:$K$64,0))))</f>
        <v/>
      </c>
      <c r="G19" s="438" t="str">
        <f ca="1">IF(C19="","",(INDEX('Round 2'!$N$5:$N$64,MATCH(C19,'Round 2'!$K$5:$K$64,0))))</f>
        <v/>
      </c>
      <c r="H19" s="438" t="str">
        <f ca="1">IF(C19="","",(INDEX('Round 3'!$N$5:$N$64,MATCH(C19,'Round 3'!$K$5:$K$64,0))))</f>
        <v/>
      </c>
      <c r="I19" s="438" t="str">
        <f ca="1">IF(C19="","",(INDEX('Round 4'!$N$5:$N$64,MATCH(C19,'Round 4'!$K$5:$K$64,0))))</f>
        <v/>
      </c>
      <c r="J19" s="438" t="str">
        <f ca="1">IF(C19="","",(INDEX('Round 5'!$N$5:$N$64,MATCH(C19,'Round 5'!$K$5:$K$64,0))))</f>
        <v/>
      </c>
      <c r="K19" s="438" t="str">
        <f ca="1">IF(C19="","",(INDEX('Round 6'!$N$5:$N$64,MATCH(C19,'Round 6'!$K$5:$K$64,0))))</f>
        <v/>
      </c>
      <c r="L19" s="438" t="str">
        <f ca="1">IF(C19="","",(INDEX('Round 7'!$N$5:$N$64,MATCH(C19,'Round 7'!$K$5:$K$64,0))))</f>
        <v/>
      </c>
      <c r="M19" s="438" t="str">
        <f ca="1">IF(C19="","",(INDEX('Round 8'!$N$5:$N$64,MATCH(C19,'Round 8'!$K$5:$K$64,0))))</f>
        <v/>
      </c>
      <c r="N19" s="438" t="str">
        <f ca="1">IF(C19="","",(INDEX('Round 9'!$N$5:$N$64,MATCH(C19,'Round 9'!$K$5:$K$64,0))))</f>
        <v/>
      </c>
      <c r="O19" s="438" t="str">
        <f ca="1">IF(C19="","",(INDEX('Round 10'!$N$5:$N$64,MATCH(C19,'Round 10'!$K$5:$K$64,0))))</f>
        <v/>
      </c>
      <c r="P19" s="438" t="str">
        <f ca="1">IF(C19="","",(INDEX('Round 11'!$N$5:$N$64,MATCH(C19,'Round 11'!$K$5:$K$64,0))))</f>
        <v/>
      </c>
      <c r="Q19" s="451" t="str">
        <f ca="1">IF(C19="","",(INDEX('Round 12'!$N$5:$N$64,MATCH(C19,'Round 12'!$K$5:$K$64,0))))</f>
        <v/>
      </c>
      <c r="R19" s="479" t="str">
        <f t="shared" ca="1" si="2"/>
        <v/>
      </c>
    </row>
    <row r="20" spans="2:18" s="447" customFormat="1" ht="14.25">
      <c r="B20" s="448">
        <v>17</v>
      </c>
      <c r="C20" s="449" t="str">
        <f ca="1">'Final Scores'!C22</f>
        <v/>
      </c>
      <c r="D20" s="496" t="str">
        <f t="shared" ca="1" si="0"/>
        <v/>
      </c>
      <c r="E20" s="461" t="str">
        <f t="shared" ca="1" si="1"/>
        <v/>
      </c>
      <c r="F20" s="438" t="str">
        <f ca="1">IF(C20="","",(INDEX('Round 1'!$N$5:$N$64,MATCH(C20,'Round 1'!$K$5:$K$64,0))))</f>
        <v/>
      </c>
      <c r="G20" s="438" t="str">
        <f ca="1">IF(C20="","",(INDEX('Round 2'!$N$5:$N$64,MATCH(C20,'Round 2'!$K$5:$K$64,0))))</f>
        <v/>
      </c>
      <c r="H20" s="438" t="str">
        <f ca="1">IF(C20="","",(INDEX('Round 3'!$N$5:$N$64,MATCH(C20,'Round 3'!$K$5:$K$64,0))))</f>
        <v/>
      </c>
      <c r="I20" s="438" t="str">
        <f ca="1">IF(C20="","",(INDEX('Round 4'!$N$5:$N$64,MATCH(C20,'Round 4'!$K$5:$K$64,0))))</f>
        <v/>
      </c>
      <c r="J20" s="438" t="str">
        <f ca="1">IF(C20="","",(INDEX('Round 5'!$N$5:$N$64,MATCH(C20,'Round 5'!$K$5:$K$64,0))))</f>
        <v/>
      </c>
      <c r="K20" s="438" t="str">
        <f ca="1">IF(C20="","",(INDEX('Round 6'!$N$5:$N$64,MATCH(C20,'Round 6'!$K$5:$K$64,0))))</f>
        <v/>
      </c>
      <c r="L20" s="438" t="str">
        <f ca="1">IF(C20="","",(INDEX('Round 7'!$N$5:$N$64,MATCH(C20,'Round 7'!$K$5:$K$64,0))))</f>
        <v/>
      </c>
      <c r="M20" s="438" t="str">
        <f ca="1">IF(C20="","",(INDEX('Round 8'!$N$5:$N$64,MATCH(C20,'Round 8'!$K$5:$K$64,0))))</f>
        <v/>
      </c>
      <c r="N20" s="438" t="str">
        <f ca="1">IF(C20="","",(INDEX('Round 9'!$N$5:$N$64,MATCH(C20,'Round 9'!$K$5:$K$64,0))))</f>
        <v/>
      </c>
      <c r="O20" s="438" t="str">
        <f ca="1">IF(C20="","",(INDEX('Round 10'!$N$5:$N$64,MATCH(C20,'Round 10'!$K$5:$K$64,0))))</f>
        <v/>
      </c>
      <c r="P20" s="438" t="str">
        <f ca="1">IF(C20="","",(INDEX('Round 11'!$N$5:$N$64,MATCH(C20,'Round 11'!$K$5:$K$64,0))))</f>
        <v/>
      </c>
      <c r="Q20" s="451" t="str">
        <f ca="1">IF(C20="","",(INDEX('Round 12'!$N$5:$N$64,MATCH(C20,'Round 12'!$K$5:$K$64,0))))</f>
        <v/>
      </c>
      <c r="R20" s="479" t="str">
        <f t="shared" ca="1" si="2"/>
        <v/>
      </c>
    </row>
    <row r="21" spans="2:18" s="447" customFormat="1" ht="14.25">
      <c r="B21" s="46">
        <v>18</v>
      </c>
      <c r="C21" s="449" t="str">
        <f ca="1">'Final Scores'!C23</f>
        <v/>
      </c>
      <c r="D21" s="496" t="str">
        <f t="shared" ca="1" si="0"/>
        <v/>
      </c>
      <c r="E21" s="461" t="str">
        <f t="shared" ca="1" si="1"/>
        <v/>
      </c>
      <c r="F21" s="438" t="str">
        <f ca="1">IF(C21="","",(INDEX('Round 1'!$N$5:$N$64,MATCH(C21,'Round 1'!$K$5:$K$64,0))))</f>
        <v/>
      </c>
      <c r="G21" s="438" t="str">
        <f ca="1">IF(C21="","",(INDEX('Round 2'!$N$5:$N$64,MATCH(C21,'Round 2'!$K$5:$K$64,0))))</f>
        <v/>
      </c>
      <c r="H21" s="438" t="str">
        <f ca="1">IF(C21="","",(INDEX('Round 3'!$N$5:$N$64,MATCH(C21,'Round 3'!$K$5:$K$64,0))))</f>
        <v/>
      </c>
      <c r="I21" s="438" t="str">
        <f ca="1">IF(C21="","",(INDEX('Round 4'!$N$5:$N$64,MATCH(C21,'Round 4'!$K$5:$K$64,0))))</f>
        <v/>
      </c>
      <c r="J21" s="438" t="str">
        <f ca="1">IF(C21="","",(INDEX('Round 5'!$N$5:$N$64,MATCH(C21,'Round 5'!$K$5:$K$64,0))))</f>
        <v/>
      </c>
      <c r="K21" s="438" t="str">
        <f ca="1">IF(C21="","",(INDEX('Round 6'!$N$5:$N$64,MATCH(C21,'Round 6'!$K$5:$K$64,0))))</f>
        <v/>
      </c>
      <c r="L21" s="438" t="str">
        <f ca="1">IF(C21="","",(INDEX('Round 7'!$N$5:$N$64,MATCH(C21,'Round 7'!$K$5:$K$64,0))))</f>
        <v/>
      </c>
      <c r="M21" s="438" t="str">
        <f ca="1">IF(C21="","",(INDEX('Round 8'!$N$5:$N$64,MATCH(C21,'Round 8'!$K$5:$K$64,0))))</f>
        <v/>
      </c>
      <c r="N21" s="438" t="str">
        <f ca="1">IF(C21="","",(INDEX('Round 9'!$N$5:$N$64,MATCH(C21,'Round 9'!$K$5:$K$64,0))))</f>
        <v/>
      </c>
      <c r="O21" s="438" t="str">
        <f ca="1">IF(C21="","",(INDEX('Round 10'!$N$5:$N$64,MATCH(C21,'Round 10'!$K$5:$K$64,0))))</f>
        <v/>
      </c>
      <c r="P21" s="438" t="str">
        <f ca="1">IF(C21="","",(INDEX('Round 11'!$N$5:$N$64,MATCH(C21,'Round 11'!$K$5:$K$64,0))))</f>
        <v/>
      </c>
      <c r="Q21" s="451" t="str">
        <f ca="1">IF(C21="","",(INDEX('Round 12'!$N$5:$N$64,MATCH(C21,'Round 12'!$K$5:$K$64,0))))</f>
        <v/>
      </c>
      <c r="R21" s="479" t="str">
        <f t="shared" ca="1" si="2"/>
        <v/>
      </c>
    </row>
    <row r="22" spans="2:18" s="447" customFormat="1" ht="14.25">
      <c r="B22" s="46">
        <v>19</v>
      </c>
      <c r="C22" s="449" t="str">
        <f ca="1">'Final Scores'!C24</f>
        <v/>
      </c>
      <c r="D22" s="496" t="str">
        <f t="shared" ca="1" si="0"/>
        <v/>
      </c>
      <c r="E22" s="461" t="str">
        <f t="shared" ca="1" si="1"/>
        <v/>
      </c>
      <c r="F22" s="438" t="str">
        <f ca="1">IF(C22="","",(INDEX('Round 1'!$N$5:$N$64,MATCH(C22,'Round 1'!$K$5:$K$64,0))))</f>
        <v/>
      </c>
      <c r="G22" s="438" t="str">
        <f ca="1">IF(C22="","",(INDEX('Round 2'!$N$5:$N$64,MATCH(C22,'Round 2'!$K$5:$K$64,0))))</f>
        <v/>
      </c>
      <c r="H22" s="438" t="str">
        <f ca="1">IF(C22="","",(INDEX('Round 3'!$N$5:$N$64,MATCH(C22,'Round 3'!$K$5:$K$64,0))))</f>
        <v/>
      </c>
      <c r="I22" s="438" t="str">
        <f ca="1">IF(C22="","",(INDEX('Round 4'!$N$5:$N$64,MATCH(C22,'Round 4'!$K$5:$K$64,0))))</f>
        <v/>
      </c>
      <c r="J22" s="438" t="str">
        <f ca="1">IF(C22="","",(INDEX('Round 5'!$N$5:$N$64,MATCH(C22,'Round 5'!$K$5:$K$64,0))))</f>
        <v/>
      </c>
      <c r="K22" s="438" t="str">
        <f ca="1">IF(C22="","",(INDEX('Round 6'!$N$5:$N$64,MATCH(C22,'Round 6'!$K$5:$K$64,0))))</f>
        <v/>
      </c>
      <c r="L22" s="438" t="str">
        <f ca="1">IF(C22="","",(INDEX('Round 7'!$N$5:$N$64,MATCH(C22,'Round 7'!$K$5:$K$64,0))))</f>
        <v/>
      </c>
      <c r="M22" s="438" t="str">
        <f ca="1">IF(C22="","",(INDEX('Round 8'!$N$5:$N$64,MATCH(C22,'Round 8'!$K$5:$K$64,0))))</f>
        <v/>
      </c>
      <c r="N22" s="438" t="str">
        <f ca="1">IF(C22="","",(INDEX('Round 9'!$N$5:$N$64,MATCH(C22,'Round 9'!$K$5:$K$64,0))))</f>
        <v/>
      </c>
      <c r="O22" s="438" t="str">
        <f ca="1">IF(C22="","",(INDEX('Round 10'!$N$5:$N$64,MATCH(C22,'Round 10'!$K$5:$K$64,0))))</f>
        <v/>
      </c>
      <c r="P22" s="438" t="str">
        <f ca="1">IF(C22="","",(INDEX('Round 11'!$N$5:$N$64,MATCH(C22,'Round 11'!$K$5:$K$64,0))))</f>
        <v/>
      </c>
      <c r="Q22" s="451" t="str">
        <f ca="1">IF(C22="","",(INDEX('Round 12'!$N$5:$N$64,MATCH(C22,'Round 12'!$K$5:$K$64,0))))</f>
        <v/>
      </c>
      <c r="R22" s="479" t="str">
        <f t="shared" ca="1" si="2"/>
        <v/>
      </c>
    </row>
    <row r="23" spans="2:18" s="447" customFormat="1" ht="14.25">
      <c r="B23" s="46">
        <v>20</v>
      </c>
      <c r="C23" s="449" t="str">
        <f ca="1">'Final Scores'!C25</f>
        <v/>
      </c>
      <c r="D23" s="496" t="str">
        <f t="shared" ca="1" si="0"/>
        <v/>
      </c>
      <c r="E23" s="461" t="str">
        <f t="shared" ca="1" si="1"/>
        <v/>
      </c>
      <c r="F23" s="438" t="str">
        <f ca="1">IF(C23="","",(INDEX('Round 1'!$N$5:$N$64,MATCH(C23,'Round 1'!$K$5:$K$64,0))))</f>
        <v/>
      </c>
      <c r="G23" s="438" t="str">
        <f ca="1">IF(C23="","",(INDEX('Round 2'!$N$5:$N$64,MATCH(C23,'Round 2'!$K$5:$K$64,0))))</f>
        <v/>
      </c>
      <c r="H23" s="438" t="str">
        <f ca="1">IF(C23="","",(INDEX('Round 3'!$N$5:$N$64,MATCH(C23,'Round 3'!$K$5:$K$64,0))))</f>
        <v/>
      </c>
      <c r="I23" s="438" t="str">
        <f ca="1">IF(C23="","",(INDEX('Round 4'!$N$5:$N$64,MATCH(C23,'Round 4'!$K$5:$K$64,0))))</f>
        <v/>
      </c>
      <c r="J23" s="438" t="str">
        <f ca="1">IF(C23="","",(INDEX('Round 5'!$N$5:$N$64,MATCH(C23,'Round 5'!$K$5:$K$64,0))))</f>
        <v/>
      </c>
      <c r="K23" s="438" t="str">
        <f ca="1">IF(C23="","",(INDEX('Round 6'!$N$5:$N$64,MATCH(C23,'Round 6'!$K$5:$K$64,0))))</f>
        <v/>
      </c>
      <c r="L23" s="438" t="str">
        <f ca="1">IF(C23="","",(INDEX('Round 7'!$N$5:$N$64,MATCH(C23,'Round 7'!$K$5:$K$64,0))))</f>
        <v/>
      </c>
      <c r="M23" s="438" t="str">
        <f ca="1">IF(C23="","",(INDEX('Round 8'!$N$5:$N$64,MATCH(C23,'Round 8'!$K$5:$K$64,0))))</f>
        <v/>
      </c>
      <c r="N23" s="438" t="str">
        <f ca="1">IF(C23="","",(INDEX('Round 9'!$N$5:$N$64,MATCH(C23,'Round 9'!$K$5:$K$64,0))))</f>
        <v/>
      </c>
      <c r="O23" s="438" t="str">
        <f ca="1">IF(C23="","",(INDEX('Round 10'!$N$5:$N$64,MATCH(C23,'Round 10'!$K$5:$K$64,0))))</f>
        <v/>
      </c>
      <c r="P23" s="438" t="str">
        <f ca="1">IF(C23="","",(INDEX('Round 11'!$N$5:$N$64,MATCH(C23,'Round 11'!$K$5:$K$64,0))))</f>
        <v/>
      </c>
      <c r="Q23" s="451" t="str">
        <f ca="1">IF(C23="","",(INDEX('Round 12'!$N$5:$N$64,MATCH(C23,'Round 12'!$K$5:$K$64,0))))</f>
        <v/>
      </c>
      <c r="R23" s="479" t="str">
        <f t="shared" ca="1" si="2"/>
        <v/>
      </c>
    </row>
    <row r="24" spans="2:18" s="447" customFormat="1" ht="14.25">
      <c r="B24" s="46">
        <v>21</v>
      </c>
      <c r="C24" s="449" t="str">
        <f ca="1">'Final Scores'!C26</f>
        <v/>
      </c>
      <c r="D24" s="496" t="str">
        <f t="shared" ca="1" si="0"/>
        <v/>
      </c>
      <c r="E24" s="461" t="str">
        <f t="shared" ca="1" si="1"/>
        <v/>
      </c>
      <c r="F24" s="438" t="str">
        <f ca="1">IF(C24="","",(INDEX('Round 1'!$N$5:$N$64,MATCH(C24,'Round 1'!$K$5:$K$64,0))))</f>
        <v/>
      </c>
      <c r="G24" s="438" t="str">
        <f ca="1">IF(C24="","",(INDEX('Round 2'!$N$5:$N$64,MATCH(C24,'Round 2'!$K$5:$K$64,0))))</f>
        <v/>
      </c>
      <c r="H24" s="438" t="str">
        <f ca="1">IF(C24="","",(INDEX('Round 3'!$N$5:$N$64,MATCH(C24,'Round 3'!$K$5:$K$64,0))))</f>
        <v/>
      </c>
      <c r="I24" s="438" t="str">
        <f ca="1">IF(C24="","",(INDEX('Round 4'!$N$5:$N$64,MATCH(C24,'Round 4'!$K$5:$K$64,0))))</f>
        <v/>
      </c>
      <c r="J24" s="438" t="str">
        <f ca="1">IF(C24="","",(INDEX('Round 5'!$N$5:$N$64,MATCH(C24,'Round 5'!$K$5:$K$64,0))))</f>
        <v/>
      </c>
      <c r="K24" s="438" t="str">
        <f ca="1">IF(C24="","",(INDEX('Round 6'!$N$5:$N$64,MATCH(C24,'Round 6'!$K$5:$K$64,0))))</f>
        <v/>
      </c>
      <c r="L24" s="438" t="str">
        <f ca="1">IF(C24="","",(INDEX('Round 7'!$N$5:$N$64,MATCH(C24,'Round 7'!$K$5:$K$64,0))))</f>
        <v/>
      </c>
      <c r="M24" s="438" t="str">
        <f ca="1">IF(C24="","",(INDEX('Round 8'!$N$5:$N$64,MATCH(C24,'Round 8'!$K$5:$K$64,0))))</f>
        <v/>
      </c>
      <c r="N24" s="438" t="str">
        <f ca="1">IF(C24="","",(INDEX('Round 9'!$N$5:$N$64,MATCH(C24,'Round 9'!$K$5:$K$64,0))))</f>
        <v/>
      </c>
      <c r="O24" s="438" t="str">
        <f ca="1">IF(C24="","",(INDEX('Round 10'!$N$5:$N$64,MATCH(C24,'Round 10'!$K$5:$K$64,0))))</f>
        <v/>
      </c>
      <c r="P24" s="438" t="str">
        <f ca="1">IF(C24="","",(INDEX('Round 11'!$N$5:$N$64,MATCH(C24,'Round 11'!$K$5:$K$64,0))))</f>
        <v/>
      </c>
      <c r="Q24" s="451" t="str">
        <f ca="1">IF(C24="","",(INDEX('Round 12'!$N$5:$N$64,MATCH(C24,'Round 12'!$K$5:$K$64,0))))</f>
        <v/>
      </c>
      <c r="R24" s="479" t="str">
        <f t="shared" ca="1" si="2"/>
        <v/>
      </c>
    </row>
    <row r="25" spans="2:18" s="447" customFormat="1" ht="14.25">
      <c r="B25" s="46">
        <v>22</v>
      </c>
      <c r="C25" s="449" t="str">
        <f ca="1">'Final Scores'!C27</f>
        <v/>
      </c>
      <c r="D25" s="496" t="str">
        <f t="shared" ca="1" si="0"/>
        <v/>
      </c>
      <c r="E25" s="461" t="str">
        <f t="shared" ca="1" si="1"/>
        <v/>
      </c>
      <c r="F25" s="438" t="str">
        <f ca="1">IF(C25="","",(INDEX('Round 1'!$N$5:$N$64,MATCH(C25,'Round 1'!$K$5:$K$64,0))))</f>
        <v/>
      </c>
      <c r="G25" s="438" t="str">
        <f ca="1">IF(C25="","",(INDEX('Round 2'!$N$5:$N$64,MATCH(C25,'Round 2'!$K$5:$K$64,0))))</f>
        <v/>
      </c>
      <c r="H25" s="438" t="str">
        <f ca="1">IF(C25="","",(INDEX('Round 3'!$N$5:$N$64,MATCH(C25,'Round 3'!$K$5:$K$64,0))))</f>
        <v/>
      </c>
      <c r="I25" s="438" t="str">
        <f ca="1">IF(C25="","",(INDEX('Round 4'!$N$5:$N$64,MATCH(C25,'Round 4'!$K$5:$K$64,0))))</f>
        <v/>
      </c>
      <c r="J25" s="438" t="str">
        <f ca="1">IF(C25="","",(INDEX('Round 5'!$N$5:$N$64,MATCH(C25,'Round 5'!$K$5:$K$64,0))))</f>
        <v/>
      </c>
      <c r="K25" s="438" t="str">
        <f ca="1">IF(C25="","",(INDEX('Round 6'!$N$5:$N$64,MATCH(C25,'Round 6'!$K$5:$K$64,0))))</f>
        <v/>
      </c>
      <c r="L25" s="438" t="str">
        <f ca="1">IF(C25="","",(INDEX('Round 7'!$N$5:$N$64,MATCH(C25,'Round 7'!$K$5:$K$64,0))))</f>
        <v/>
      </c>
      <c r="M25" s="438" t="str">
        <f ca="1">IF(C25="","",(INDEX('Round 8'!$N$5:$N$64,MATCH(C25,'Round 8'!$K$5:$K$64,0))))</f>
        <v/>
      </c>
      <c r="N25" s="438" t="str">
        <f ca="1">IF(C25="","",(INDEX('Round 9'!$N$5:$N$64,MATCH(C25,'Round 9'!$K$5:$K$64,0))))</f>
        <v/>
      </c>
      <c r="O25" s="438" t="str">
        <f ca="1">IF(C25="","",(INDEX('Round 10'!$N$5:$N$64,MATCH(C25,'Round 10'!$K$5:$K$64,0))))</f>
        <v/>
      </c>
      <c r="P25" s="438" t="str">
        <f ca="1">IF(C25="","",(INDEX('Round 11'!$N$5:$N$64,MATCH(C25,'Round 11'!$K$5:$K$64,0))))</f>
        <v/>
      </c>
      <c r="Q25" s="451" t="str">
        <f ca="1">IF(C25="","",(INDEX('Round 12'!$N$5:$N$64,MATCH(C25,'Round 12'!$K$5:$K$64,0))))</f>
        <v/>
      </c>
      <c r="R25" s="479" t="str">
        <f t="shared" ca="1" si="2"/>
        <v/>
      </c>
    </row>
    <row r="26" spans="2:18" s="447" customFormat="1" ht="14.25">
      <c r="B26" s="46">
        <v>23</v>
      </c>
      <c r="C26" s="449" t="str">
        <f ca="1">'Final Scores'!C28</f>
        <v/>
      </c>
      <c r="D26" s="496" t="str">
        <f t="shared" ca="1" si="0"/>
        <v/>
      </c>
      <c r="E26" s="461" t="str">
        <f t="shared" ca="1" si="1"/>
        <v/>
      </c>
      <c r="F26" s="438" t="str">
        <f ca="1">IF(C26="","",(INDEX('Round 1'!$N$5:$N$64,MATCH(C26,'Round 1'!$K$5:$K$64,0))))</f>
        <v/>
      </c>
      <c r="G26" s="438" t="str">
        <f ca="1">IF(C26="","",(INDEX('Round 2'!$N$5:$N$64,MATCH(C26,'Round 2'!$K$5:$K$64,0))))</f>
        <v/>
      </c>
      <c r="H26" s="438" t="str">
        <f ca="1">IF(C26="","",(INDEX('Round 3'!$N$5:$N$64,MATCH(C26,'Round 3'!$K$5:$K$64,0))))</f>
        <v/>
      </c>
      <c r="I26" s="438" t="str">
        <f ca="1">IF(C26="","",(INDEX('Round 4'!$N$5:$N$64,MATCH(C26,'Round 4'!$K$5:$K$64,0))))</f>
        <v/>
      </c>
      <c r="J26" s="438" t="str">
        <f ca="1">IF(C26="","",(INDEX('Round 5'!$N$5:$N$64,MATCH(C26,'Round 5'!$K$5:$K$64,0))))</f>
        <v/>
      </c>
      <c r="K26" s="438" t="str">
        <f ca="1">IF(C26="","",(INDEX('Round 6'!$N$5:$N$64,MATCH(C26,'Round 6'!$K$5:$K$64,0))))</f>
        <v/>
      </c>
      <c r="L26" s="438" t="str">
        <f ca="1">IF(C26="","",(INDEX('Round 7'!$N$5:$N$64,MATCH(C26,'Round 7'!$K$5:$K$64,0))))</f>
        <v/>
      </c>
      <c r="M26" s="438" t="str">
        <f ca="1">IF(C26="","",(INDEX('Round 8'!$N$5:$N$64,MATCH(C26,'Round 8'!$K$5:$K$64,0))))</f>
        <v/>
      </c>
      <c r="N26" s="438" t="str">
        <f ca="1">IF(C26="","",(INDEX('Round 9'!$N$5:$N$64,MATCH(C26,'Round 9'!$K$5:$K$64,0))))</f>
        <v/>
      </c>
      <c r="O26" s="438" t="str">
        <f ca="1">IF(C26="","",(INDEX('Round 10'!$N$5:$N$64,MATCH(C26,'Round 10'!$K$5:$K$64,0))))</f>
        <v/>
      </c>
      <c r="P26" s="438" t="str">
        <f ca="1">IF(C26="","",(INDEX('Round 11'!$N$5:$N$64,MATCH(C26,'Round 11'!$K$5:$K$64,0))))</f>
        <v/>
      </c>
      <c r="Q26" s="451" t="str">
        <f ca="1">IF(C26="","",(INDEX('Round 12'!$N$5:$N$64,MATCH(C26,'Round 12'!$K$5:$K$64,0))))</f>
        <v/>
      </c>
      <c r="R26" s="479" t="str">
        <f t="shared" ca="1" si="2"/>
        <v/>
      </c>
    </row>
    <row r="27" spans="2:18" s="447" customFormat="1" ht="14.25">
      <c r="B27" s="46">
        <v>24</v>
      </c>
      <c r="C27" s="449" t="str">
        <f ca="1">'Final Scores'!C29</f>
        <v/>
      </c>
      <c r="D27" s="496" t="str">
        <f t="shared" ca="1" si="0"/>
        <v/>
      </c>
      <c r="E27" s="461" t="str">
        <f t="shared" ca="1" si="1"/>
        <v/>
      </c>
      <c r="F27" s="438" t="str">
        <f ca="1">IF(C27="","",(INDEX('Round 1'!$N$5:$N$64,MATCH(C27,'Round 1'!$K$5:$K$64,0))))</f>
        <v/>
      </c>
      <c r="G27" s="438" t="str">
        <f ca="1">IF(C27="","",(INDEX('Round 2'!$N$5:$N$64,MATCH(C27,'Round 2'!$K$5:$K$64,0))))</f>
        <v/>
      </c>
      <c r="H27" s="438" t="str">
        <f ca="1">IF(C27="","",(INDEX('Round 3'!$N$5:$N$64,MATCH(C27,'Round 3'!$K$5:$K$64,0))))</f>
        <v/>
      </c>
      <c r="I27" s="438" t="str">
        <f ca="1">IF(C27="","",(INDEX('Round 4'!$N$5:$N$64,MATCH(C27,'Round 4'!$K$5:$K$64,0))))</f>
        <v/>
      </c>
      <c r="J27" s="438" t="str">
        <f ca="1">IF(C27="","",(INDEX('Round 5'!$N$5:$N$64,MATCH(C27,'Round 5'!$K$5:$K$64,0))))</f>
        <v/>
      </c>
      <c r="K27" s="438" t="str">
        <f ca="1">IF(C27="","",(INDEX('Round 6'!$N$5:$N$64,MATCH(C27,'Round 6'!$K$5:$K$64,0))))</f>
        <v/>
      </c>
      <c r="L27" s="438" t="str">
        <f ca="1">IF(C27="","",(INDEX('Round 7'!$N$5:$N$64,MATCH(C27,'Round 7'!$K$5:$K$64,0))))</f>
        <v/>
      </c>
      <c r="M27" s="438" t="str">
        <f ca="1">IF(C27="","",(INDEX('Round 8'!$N$5:$N$64,MATCH(C27,'Round 8'!$K$5:$K$64,0))))</f>
        <v/>
      </c>
      <c r="N27" s="438" t="str">
        <f ca="1">IF(C27="","",(INDEX('Round 9'!$N$5:$N$64,MATCH(C27,'Round 9'!$K$5:$K$64,0))))</f>
        <v/>
      </c>
      <c r="O27" s="438" t="str">
        <f ca="1">IF(C27="","",(INDEX('Round 10'!$N$5:$N$64,MATCH(C27,'Round 10'!$K$5:$K$64,0))))</f>
        <v/>
      </c>
      <c r="P27" s="438" t="str">
        <f ca="1">IF(C27="","",(INDEX('Round 11'!$N$5:$N$64,MATCH(C27,'Round 11'!$K$5:$K$64,0))))</f>
        <v/>
      </c>
      <c r="Q27" s="451" t="str">
        <f ca="1">IF(C27="","",(INDEX('Round 12'!$N$5:$N$64,MATCH(C27,'Round 12'!$K$5:$K$64,0))))</f>
        <v/>
      </c>
      <c r="R27" s="479" t="str">
        <f t="shared" ca="1" si="2"/>
        <v/>
      </c>
    </row>
    <row r="28" spans="2:18" s="447" customFormat="1" ht="14.25">
      <c r="B28" s="46">
        <v>25</v>
      </c>
      <c r="C28" s="449" t="str">
        <f ca="1">'Final Scores'!C30</f>
        <v/>
      </c>
      <c r="D28" s="496" t="str">
        <f t="shared" ca="1" si="0"/>
        <v/>
      </c>
      <c r="E28" s="461" t="str">
        <f t="shared" ca="1" si="1"/>
        <v/>
      </c>
      <c r="F28" s="438" t="str">
        <f ca="1">IF(C28="","",(INDEX('Round 1'!$N$5:$N$64,MATCH(C28,'Round 1'!$K$5:$K$64,0))))</f>
        <v/>
      </c>
      <c r="G28" s="438" t="str">
        <f ca="1">IF(C28="","",(INDEX('Round 2'!$N$5:$N$64,MATCH(C28,'Round 2'!$K$5:$K$64,0))))</f>
        <v/>
      </c>
      <c r="H28" s="438" t="str">
        <f ca="1">IF(C28="","",(INDEX('Round 3'!$N$5:$N$64,MATCH(C28,'Round 3'!$K$5:$K$64,0))))</f>
        <v/>
      </c>
      <c r="I28" s="438" t="str">
        <f ca="1">IF(C28="","",(INDEX('Round 4'!$N$5:$N$64,MATCH(C28,'Round 4'!$K$5:$K$64,0))))</f>
        <v/>
      </c>
      <c r="J28" s="438" t="str">
        <f ca="1">IF(C28="","",(INDEX('Round 5'!$N$5:$N$64,MATCH(C28,'Round 5'!$K$5:$K$64,0))))</f>
        <v/>
      </c>
      <c r="K28" s="438" t="str">
        <f ca="1">IF(C28="","",(INDEX('Round 6'!$N$5:$N$64,MATCH(C28,'Round 6'!$K$5:$K$64,0))))</f>
        <v/>
      </c>
      <c r="L28" s="438" t="str">
        <f ca="1">IF(C28="","",(INDEX('Round 7'!$N$5:$N$64,MATCH(C28,'Round 7'!$K$5:$K$64,0))))</f>
        <v/>
      </c>
      <c r="M28" s="438" t="str">
        <f ca="1">IF(C28="","",(INDEX('Round 8'!$N$5:$N$64,MATCH(C28,'Round 8'!$K$5:$K$64,0))))</f>
        <v/>
      </c>
      <c r="N28" s="438" t="str">
        <f ca="1">IF(C28="","",(INDEX('Round 9'!$N$5:$N$64,MATCH(C28,'Round 9'!$K$5:$K$64,0))))</f>
        <v/>
      </c>
      <c r="O28" s="438" t="str">
        <f ca="1">IF(C28="","",(INDEX('Round 10'!$N$5:$N$64,MATCH(C28,'Round 10'!$K$5:$K$64,0))))</f>
        <v/>
      </c>
      <c r="P28" s="438" t="str">
        <f ca="1">IF(C28="","",(INDEX('Round 11'!$N$5:$N$64,MATCH(C28,'Round 11'!$K$5:$K$64,0))))</f>
        <v/>
      </c>
      <c r="Q28" s="451" t="str">
        <f ca="1">IF(C28="","",(INDEX('Round 12'!$N$5:$N$64,MATCH(C28,'Round 12'!$K$5:$K$64,0))))</f>
        <v/>
      </c>
      <c r="R28" s="479" t="str">
        <f t="shared" ca="1" si="2"/>
        <v/>
      </c>
    </row>
    <row r="29" spans="2:18" s="447" customFormat="1" ht="14.25">
      <c r="B29" s="46">
        <v>26</v>
      </c>
      <c r="C29" s="449" t="str">
        <f ca="1">'Final Scores'!C31</f>
        <v/>
      </c>
      <c r="D29" s="496" t="str">
        <f t="shared" ca="1" si="0"/>
        <v/>
      </c>
      <c r="E29" s="461" t="str">
        <f t="shared" ca="1" si="1"/>
        <v/>
      </c>
      <c r="F29" s="438" t="str">
        <f ca="1">IF(C29="","",(INDEX('Round 1'!$N$5:$N$64,MATCH(C29,'Round 1'!$K$5:$K$64,0))))</f>
        <v/>
      </c>
      <c r="G29" s="438" t="str">
        <f ca="1">IF(C29="","",(INDEX('Round 2'!$N$5:$N$64,MATCH(C29,'Round 2'!$K$5:$K$64,0))))</f>
        <v/>
      </c>
      <c r="H29" s="438" t="str">
        <f ca="1">IF(C29="","",(INDEX('Round 3'!$N$5:$N$64,MATCH(C29,'Round 3'!$K$5:$K$64,0))))</f>
        <v/>
      </c>
      <c r="I29" s="438" t="str">
        <f ca="1">IF(C29="","",(INDEX('Round 4'!$N$5:$N$64,MATCH(C29,'Round 4'!$K$5:$K$64,0))))</f>
        <v/>
      </c>
      <c r="J29" s="438" t="str">
        <f ca="1">IF(C29="","",(INDEX('Round 5'!$N$5:$N$64,MATCH(C29,'Round 5'!$K$5:$K$64,0))))</f>
        <v/>
      </c>
      <c r="K29" s="438" t="str">
        <f ca="1">IF(C29="","",(INDEX('Round 6'!$N$5:$N$64,MATCH(C29,'Round 6'!$K$5:$K$64,0))))</f>
        <v/>
      </c>
      <c r="L29" s="438" t="str">
        <f ca="1">IF(C29="","",(INDEX('Round 7'!$N$5:$N$64,MATCH(C29,'Round 7'!$K$5:$K$64,0))))</f>
        <v/>
      </c>
      <c r="M29" s="438" t="str">
        <f ca="1">IF(C29="","",(INDEX('Round 8'!$N$5:$N$64,MATCH(C29,'Round 8'!$K$5:$K$64,0))))</f>
        <v/>
      </c>
      <c r="N29" s="438" t="str">
        <f ca="1">IF(C29="","",(INDEX('Round 9'!$N$5:$N$64,MATCH(C29,'Round 9'!$K$5:$K$64,0))))</f>
        <v/>
      </c>
      <c r="O29" s="438" t="str">
        <f ca="1">IF(C29="","",(INDEX('Round 10'!$N$5:$N$64,MATCH(C29,'Round 10'!$K$5:$K$64,0))))</f>
        <v/>
      </c>
      <c r="P29" s="438" t="str">
        <f ca="1">IF(C29="","",(INDEX('Round 11'!$N$5:$N$64,MATCH(C29,'Round 11'!$K$5:$K$64,0))))</f>
        <v/>
      </c>
      <c r="Q29" s="451" t="str">
        <f ca="1">IF(C29="","",(INDEX('Round 12'!$N$5:$N$64,MATCH(C29,'Round 12'!$K$5:$K$64,0))))</f>
        <v/>
      </c>
      <c r="R29" s="479" t="str">
        <f t="shared" ca="1" si="2"/>
        <v/>
      </c>
    </row>
    <row r="30" spans="2:18" s="447" customFormat="1" ht="14.25">
      <c r="B30" s="46">
        <v>27</v>
      </c>
      <c r="C30" s="449" t="str">
        <f ca="1">'Final Scores'!C32</f>
        <v/>
      </c>
      <c r="D30" s="496" t="str">
        <f t="shared" ca="1" si="0"/>
        <v/>
      </c>
      <c r="E30" s="461" t="str">
        <f t="shared" ca="1" si="1"/>
        <v/>
      </c>
      <c r="F30" s="438" t="str">
        <f ca="1">IF(C30="","",(INDEX('Round 1'!$N$5:$N$64,MATCH(C30,'Round 1'!$K$5:$K$64,0))))</f>
        <v/>
      </c>
      <c r="G30" s="438" t="str">
        <f ca="1">IF(C30="","",(INDEX('Round 2'!$N$5:$N$64,MATCH(C30,'Round 2'!$K$5:$K$64,0))))</f>
        <v/>
      </c>
      <c r="H30" s="438" t="str">
        <f ca="1">IF(C30="","",(INDEX('Round 3'!$N$5:$N$64,MATCH(C30,'Round 3'!$K$5:$K$64,0))))</f>
        <v/>
      </c>
      <c r="I30" s="438" t="str">
        <f ca="1">IF(C30="","",(INDEX('Round 4'!$N$5:$N$64,MATCH(C30,'Round 4'!$K$5:$K$64,0))))</f>
        <v/>
      </c>
      <c r="J30" s="438" t="str">
        <f ca="1">IF(C30="","",(INDEX('Round 5'!$N$5:$N$64,MATCH(C30,'Round 5'!$K$5:$K$64,0))))</f>
        <v/>
      </c>
      <c r="K30" s="438" t="str">
        <f ca="1">IF(C30="","",(INDEX('Round 6'!$N$5:$N$64,MATCH(C30,'Round 6'!$K$5:$K$64,0))))</f>
        <v/>
      </c>
      <c r="L30" s="438" t="str">
        <f ca="1">IF(C30="","",(INDEX('Round 7'!$N$5:$N$64,MATCH(C30,'Round 7'!$K$5:$K$64,0))))</f>
        <v/>
      </c>
      <c r="M30" s="438" t="str">
        <f ca="1">IF(C30="","",(INDEX('Round 8'!$N$5:$N$64,MATCH(C30,'Round 8'!$K$5:$K$64,0))))</f>
        <v/>
      </c>
      <c r="N30" s="438" t="str">
        <f ca="1">IF(C30="","",(INDEX('Round 9'!$N$5:$N$64,MATCH(C30,'Round 9'!$K$5:$K$64,0))))</f>
        <v/>
      </c>
      <c r="O30" s="438" t="str">
        <f ca="1">IF(C30="","",(INDEX('Round 10'!$N$5:$N$64,MATCH(C30,'Round 10'!$K$5:$K$64,0))))</f>
        <v/>
      </c>
      <c r="P30" s="438" t="str">
        <f ca="1">IF(C30="","",(INDEX('Round 11'!$N$5:$N$64,MATCH(C30,'Round 11'!$K$5:$K$64,0))))</f>
        <v/>
      </c>
      <c r="Q30" s="451" t="str">
        <f ca="1">IF(C30="","",(INDEX('Round 12'!$N$5:$N$64,MATCH(C30,'Round 12'!$K$5:$K$64,0))))</f>
        <v/>
      </c>
      <c r="R30" s="479" t="str">
        <f t="shared" ca="1" si="2"/>
        <v/>
      </c>
    </row>
    <row r="31" spans="2:18" s="447" customFormat="1" ht="14.25">
      <c r="B31" s="46">
        <v>28</v>
      </c>
      <c r="C31" s="449" t="str">
        <f ca="1">'Final Scores'!C33</f>
        <v/>
      </c>
      <c r="D31" s="496" t="str">
        <f t="shared" ca="1" si="0"/>
        <v/>
      </c>
      <c r="E31" s="461" t="str">
        <f t="shared" ca="1" si="1"/>
        <v/>
      </c>
      <c r="F31" s="438" t="str">
        <f ca="1">IF(C31="","",(INDEX('Round 1'!$N$5:$N$64,MATCH(C31,'Round 1'!$K$5:$K$64,0))))</f>
        <v/>
      </c>
      <c r="G31" s="438" t="str">
        <f ca="1">IF(C31="","",(INDEX('Round 2'!$N$5:$N$64,MATCH(C31,'Round 2'!$K$5:$K$64,0))))</f>
        <v/>
      </c>
      <c r="H31" s="438" t="str">
        <f ca="1">IF(C31="","",(INDEX('Round 3'!$N$5:$N$64,MATCH(C31,'Round 3'!$K$5:$K$64,0))))</f>
        <v/>
      </c>
      <c r="I31" s="438" t="str">
        <f ca="1">IF(C31="","",(INDEX('Round 4'!$N$5:$N$64,MATCH(C31,'Round 4'!$K$5:$K$64,0))))</f>
        <v/>
      </c>
      <c r="J31" s="438" t="str">
        <f ca="1">IF(C31="","",(INDEX('Round 5'!$N$5:$N$64,MATCH(C31,'Round 5'!$K$5:$K$64,0))))</f>
        <v/>
      </c>
      <c r="K31" s="438" t="str">
        <f ca="1">IF(C31="","",(INDEX('Round 6'!$N$5:$N$64,MATCH(C31,'Round 6'!$K$5:$K$64,0))))</f>
        <v/>
      </c>
      <c r="L31" s="438" t="str">
        <f ca="1">IF(C31="","",(INDEX('Round 7'!$N$5:$N$64,MATCH(C31,'Round 7'!$K$5:$K$64,0))))</f>
        <v/>
      </c>
      <c r="M31" s="438" t="str">
        <f ca="1">IF(C31="","",(INDEX('Round 8'!$N$5:$N$64,MATCH(C31,'Round 8'!$K$5:$K$64,0))))</f>
        <v/>
      </c>
      <c r="N31" s="438" t="str">
        <f ca="1">IF(C31="","",(INDEX('Round 9'!$N$5:$N$64,MATCH(C31,'Round 9'!$K$5:$K$64,0))))</f>
        <v/>
      </c>
      <c r="O31" s="438" t="str">
        <f ca="1">IF(C31="","",(INDEX('Round 10'!$N$5:$N$64,MATCH(C31,'Round 10'!$K$5:$K$64,0))))</f>
        <v/>
      </c>
      <c r="P31" s="438" t="str">
        <f ca="1">IF(C31="","",(INDEX('Round 11'!$N$5:$N$64,MATCH(C31,'Round 11'!$K$5:$K$64,0))))</f>
        <v/>
      </c>
      <c r="Q31" s="451" t="str">
        <f ca="1">IF(C31="","",(INDEX('Round 12'!$N$5:$N$64,MATCH(C31,'Round 12'!$K$5:$K$64,0))))</f>
        <v/>
      </c>
      <c r="R31" s="479" t="str">
        <f t="shared" ca="1" si="2"/>
        <v/>
      </c>
    </row>
    <row r="32" spans="2:18" s="447" customFormat="1" ht="14.25">
      <c r="B32" s="46">
        <v>29</v>
      </c>
      <c r="C32" s="449" t="str">
        <f ca="1">'Final Scores'!C34</f>
        <v/>
      </c>
      <c r="D32" s="496" t="str">
        <f t="shared" ca="1" si="0"/>
        <v/>
      </c>
      <c r="E32" s="461" t="str">
        <f t="shared" ca="1" si="1"/>
        <v/>
      </c>
      <c r="F32" s="438" t="str">
        <f ca="1">IF(C32="","",(INDEX('Round 1'!$N$5:$N$64,MATCH(C32,'Round 1'!$K$5:$K$64,0))))</f>
        <v/>
      </c>
      <c r="G32" s="438" t="str">
        <f ca="1">IF(C32="","",(INDEX('Round 2'!$N$5:$N$64,MATCH(C32,'Round 2'!$K$5:$K$64,0))))</f>
        <v/>
      </c>
      <c r="H32" s="438" t="str">
        <f ca="1">IF(C32="","",(INDEX('Round 3'!$N$5:$N$64,MATCH(C32,'Round 3'!$K$5:$K$64,0))))</f>
        <v/>
      </c>
      <c r="I32" s="438" t="str">
        <f ca="1">IF(C32="","",(INDEX('Round 4'!$N$5:$N$64,MATCH(C32,'Round 4'!$K$5:$K$64,0))))</f>
        <v/>
      </c>
      <c r="J32" s="438" t="str">
        <f ca="1">IF(C32="","",(INDEX('Round 5'!$N$5:$N$64,MATCH(C32,'Round 5'!$K$5:$K$64,0))))</f>
        <v/>
      </c>
      <c r="K32" s="438" t="str">
        <f ca="1">IF(C32="","",(INDEX('Round 6'!$N$5:$N$64,MATCH(C32,'Round 6'!$K$5:$K$64,0))))</f>
        <v/>
      </c>
      <c r="L32" s="438" t="str">
        <f ca="1">IF(C32="","",(INDEX('Round 7'!$N$5:$N$64,MATCH(C32,'Round 7'!$K$5:$K$64,0))))</f>
        <v/>
      </c>
      <c r="M32" s="438" t="str">
        <f ca="1">IF(C32="","",(INDEX('Round 8'!$N$5:$N$64,MATCH(C32,'Round 8'!$K$5:$K$64,0))))</f>
        <v/>
      </c>
      <c r="N32" s="438" t="str">
        <f ca="1">IF(C32="","",(INDEX('Round 9'!$N$5:$N$64,MATCH(C32,'Round 9'!$K$5:$K$64,0))))</f>
        <v/>
      </c>
      <c r="O32" s="438" t="str">
        <f ca="1">IF(C32="","",(INDEX('Round 10'!$N$5:$N$64,MATCH(C32,'Round 10'!$K$5:$K$64,0))))</f>
        <v/>
      </c>
      <c r="P32" s="438" t="str">
        <f ca="1">IF(C32="","",(INDEX('Round 11'!$N$5:$N$64,MATCH(C32,'Round 11'!$K$5:$K$64,0))))</f>
        <v/>
      </c>
      <c r="Q32" s="451" t="str">
        <f ca="1">IF(C32="","",(INDEX('Round 12'!$N$5:$N$64,MATCH(C32,'Round 12'!$K$5:$K$64,0))))</f>
        <v/>
      </c>
      <c r="R32" s="479" t="str">
        <f t="shared" ca="1" si="2"/>
        <v/>
      </c>
    </row>
    <row r="33" spans="2:18" s="447" customFormat="1" ht="14.25">
      <c r="B33" s="46">
        <v>30</v>
      </c>
      <c r="C33" s="449" t="str">
        <f ca="1">'Final Scores'!C35</f>
        <v/>
      </c>
      <c r="D33" s="496" t="str">
        <f t="shared" ca="1" si="0"/>
        <v/>
      </c>
      <c r="E33" s="461" t="str">
        <f t="shared" ca="1" si="1"/>
        <v/>
      </c>
      <c r="F33" s="438" t="str">
        <f ca="1">IF(C33="","",(INDEX('Round 1'!$N$5:$N$64,MATCH(C33,'Round 1'!$K$5:$K$64,0))))</f>
        <v/>
      </c>
      <c r="G33" s="438" t="str">
        <f ca="1">IF(C33="","",(INDEX('Round 2'!$N$5:$N$64,MATCH(C33,'Round 2'!$K$5:$K$64,0))))</f>
        <v/>
      </c>
      <c r="H33" s="438" t="str">
        <f ca="1">IF(C33="","",(INDEX('Round 3'!$N$5:$N$64,MATCH(C33,'Round 3'!$K$5:$K$64,0))))</f>
        <v/>
      </c>
      <c r="I33" s="438" t="str">
        <f ca="1">IF(C33="","",(INDEX('Round 4'!$N$5:$N$64,MATCH(C33,'Round 4'!$K$5:$K$64,0))))</f>
        <v/>
      </c>
      <c r="J33" s="438" t="str">
        <f ca="1">IF(C33="","",(INDEX('Round 5'!$N$5:$N$64,MATCH(C33,'Round 5'!$K$5:$K$64,0))))</f>
        <v/>
      </c>
      <c r="K33" s="438" t="str">
        <f ca="1">IF(C33="","",(INDEX('Round 6'!$N$5:$N$64,MATCH(C33,'Round 6'!$K$5:$K$64,0))))</f>
        <v/>
      </c>
      <c r="L33" s="438" t="str">
        <f ca="1">IF(C33="","",(INDEX('Round 7'!$N$5:$N$64,MATCH(C33,'Round 7'!$K$5:$K$64,0))))</f>
        <v/>
      </c>
      <c r="M33" s="438" t="str">
        <f ca="1">IF(C33="","",(INDEX('Round 8'!$N$5:$N$64,MATCH(C33,'Round 8'!$K$5:$K$64,0))))</f>
        <v/>
      </c>
      <c r="N33" s="438" t="str">
        <f ca="1">IF(C33="","",(INDEX('Round 9'!$N$5:$N$64,MATCH(C33,'Round 9'!$K$5:$K$64,0))))</f>
        <v/>
      </c>
      <c r="O33" s="438" t="str">
        <f ca="1">IF(C33="","",(INDEX('Round 10'!$N$5:$N$64,MATCH(C33,'Round 10'!$K$5:$K$64,0))))</f>
        <v/>
      </c>
      <c r="P33" s="438" t="str">
        <f ca="1">IF(C33="","",(INDEX('Round 11'!$N$5:$N$64,MATCH(C33,'Round 11'!$K$5:$K$64,0))))</f>
        <v/>
      </c>
      <c r="Q33" s="451" t="str">
        <f ca="1">IF(C33="","",(INDEX('Round 12'!$N$5:$N$64,MATCH(C33,'Round 12'!$K$5:$K$64,0))))</f>
        <v/>
      </c>
      <c r="R33" s="479" t="str">
        <f t="shared" ca="1" si="2"/>
        <v/>
      </c>
    </row>
    <row r="34" spans="2:18" s="447" customFormat="1" ht="14.25">
      <c r="B34" s="46">
        <v>31</v>
      </c>
      <c r="C34" s="449" t="str">
        <f ca="1">'Final Scores'!C36</f>
        <v/>
      </c>
      <c r="D34" s="496" t="str">
        <f t="shared" ca="1" si="0"/>
        <v/>
      </c>
      <c r="E34" s="461" t="str">
        <f t="shared" ca="1" si="1"/>
        <v/>
      </c>
      <c r="F34" s="438" t="str">
        <f ca="1">IF(C34="","",(INDEX('Round 1'!$N$5:$N$64,MATCH(C34,'Round 1'!$K$5:$K$64,0))))</f>
        <v/>
      </c>
      <c r="G34" s="438" t="str">
        <f ca="1">IF(C34="","",(INDEX('Round 2'!$N$5:$N$64,MATCH(C34,'Round 2'!$K$5:$K$64,0))))</f>
        <v/>
      </c>
      <c r="H34" s="438" t="str">
        <f ca="1">IF(C34="","",(INDEX('Round 3'!$N$5:$N$64,MATCH(C34,'Round 3'!$K$5:$K$64,0))))</f>
        <v/>
      </c>
      <c r="I34" s="438" t="str">
        <f ca="1">IF(C34="","",(INDEX('Round 4'!$N$5:$N$64,MATCH(C34,'Round 4'!$K$5:$K$64,0))))</f>
        <v/>
      </c>
      <c r="J34" s="438" t="str">
        <f ca="1">IF(C34="","",(INDEX('Round 5'!$N$5:$N$64,MATCH(C34,'Round 5'!$K$5:$K$64,0))))</f>
        <v/>
      </c>
      <c r="K34" s="438" t="str">
        <f ca="1">IF(C34="","",(INDEX('Round 6'!$N$5:$N$64,MATCH(C34,'Round 6'!$K$5:$K$64,0))))</f>
        <v/>
      </c>
      <c r="L34" s="438" t="str">
        <f ca="1">IF(C34="","",(INDEX('Round 7'!$N$5:$N$64,MATCH(C34,'Round 7'!$K$5:$K$64,0))))</f>
        <v/>
      </c>
      <c r="M34" s="438" t="str">
        <f ca="1">IF(C34="","",(INDEX('Round 8'!$N$5:$N$64,MATCH(C34,'Round 8'!$K$5:$K$64,0))))</f>
        <v/>
      </c>
      <c r="N34" s="438" t="str">
        <f ca="1">IF(C34="","",(INDEX('Round 9'!$N$5:$N$64,MATCH(C34,'Round 9'!$K$5:$K$64,0))))</f>
        <v/>
      </c>
      <c r="O34" s="438" t="str">
        <f ca="1">IF(C34="","",(INDEX('Round 10'!$N$5:$N$64,MATCH(C34,'Round 10'!$K$5:$K$64,0))))</f>
        <v/>
      </c>
      <c r="P34" s="438" t="str">
        <f ca="1">IF(C34="","",(INDEX('Round 11'!$N$5:$N$64,MATCH(C34,'Round 11'!$K$5:$K$64,0))))</f>
        <v/>
      </c>
      <c r="Q34" s="451" t="str">
        <f ca="1">IF(C34="","",(INDEX('Round 12'!$N$5:$N$64,MATCH(C34,'Round 12'!$K$5:$K$64,0))))</f>
        <v/>
      </c>
      <c r="R34" s="479" t="str">
        <f t="shared" ca="1" si="2"/>
        <v/>
      </c>
    </row>
    <row r="35" spans="2:18" s="447" customFormat="1" ht="14.25">
      <c r="B35" s="46">
        <v>32</v>
      </c>
      <c r="C35" s="449" t="str">
        <f ca="1">'Final Scores'!C37</f>
        <v/>
      </c>
      <c r="D35" s="496" t="str">
        <f t="shared" ca="1" si="0"/>
        <v/>
      </c>
      <c r="E35" s="461" t="str">
        <f t="shared" ca="1" si="1"/>
        <v/>
      </c>
      <c r="F35" s="438" t="str">
        <f ca="1">IF(C35="","",(INDEX('Round 1'!$N$5:$N$64,MATCH(C35,'Round 1'!$K$5:$K$64,0))))</f>
        <v/>
      </c>
      <c r="G35" s="438" t="str">
        <f ca="1">IF(C35="","",(INDEX('Round 2'!$N$5:$N$64,MATCH(C35,'Round 2'!$K$5:$K$64,0))))</f>
        <v/>
      </c>
      <c r="H35" s="438" t="str">
        <f ca="1">IF(C35="","",(INDEX('Round 3'!$N$5:$N$64,MATCH(C35,'Round 3'!$K$5:$K$64,0))))</f>
        <v/>
      </c>
      <c r="I35" s="438" t="str">
        <f ca="1">IF(C35="","",(INDEX('Round 4'!$N$5:$N$64,MATCH(C35,'Round 4'!$K$5:$K$64,0))))</f>
        <v/>
      </c>
      <c r="J35" s="438" t="str">
        <f ca="1">IF(C35="","",(INDEX('Round 5'!$N$5:$N$64,MATCH(C35,'Round 5'!$K$5:$K$64,0))))</f>
        <v/>
      </c>
      <c r="K35" s="438" t="str">
        <f ca="1">IF(C35="","",(INDEX('Round 6'!$N$5:$N$64,MATCH(C35,'Round 6'!$K$5:$K$64,0))))</f>
        <v/>
      </c>
      <c r="L35" s="438" t="str">
        <f ca="1">IF(C35="","",(INDEX('Round 7'!$N$5:$N$64,MATCH(C35,'Round 7'!$K$5:$K$64,0))))</f>
        <v/>
      </c>
      <c r="M35" s="438" t="str">
        <f ca="1">IF(C35="","",(INDEX('Round 8'!$N$5:$N$64,MATCH(C35,'Round 8'!$K$5:$K$64,0))))</f>
        <v/>
      </c>
      <c r="N35" s="438" t="str">
        <f ca="1">IF(C35="","",(INDEX('Round 9'!$N$5:$N$64,MATCH(C35,'Round 9'!$K$5:$K$64,0))))</f>
        <v/>
      </c>
      <c r="O35" s="438" t="str">
        <f ca="1">IF(C35="","",(INDEX('Round 10'!$N$5:$N$64,MATCH(C35,'Round 10'!$K$5:$K$64,0))))</f>
        <v/>
      </c>
      <c r="P35" s="438" t="str">
        <f ca="1">IF(C35="","",(INDEX('Round 11'!$N$5:$N$64,MATCH(C35,'Round 11'!$K$5:$K$64,0))))</f>
        <v/>
      </c>
      <c r="Q35" s="451" t="str">
        <f ca="1">IF(C35="","",(INDEX('Round 12'!$N$5:$N$64,MATCH(C35,'Round 12'!$K$5:$K$64,0))))</f>
        <v/>
      </c>
      <c r="R35" s="479" t="str">
        <f t="shared" ca="1" si="2"/>
        <v/>
      </c>
    </row>
    <row r="36" spans="2:18" s="447" customFormat="1" ht="14.25">
      <c r="B36" s="46">
        <v>33</v>
      </c>
      <c r="C36" s="449" t="str">
        <f ca="1">'Final Scores'!C38</f>
        <v/>
      </c>
      <c r="D36" s="496" t="str">
        <f t="shared" ref="D36:D63" ca="1" si="3">IF(C36="","",RANK(E36,$E$4:$E$63,1))</f>
        <v/>
      </c>
      <c r="E36" s="461" t="str">
        <f t="shared" ref="E36:E63" ca="1" si="4">IF(C36="","",AVERAGEIF(F36:Q36,"&gt;0",F36:Q36))</f>
        <v/>
      </c>
      <c r="F36" s="438" t="str">
        <f ca="1">IF(C36="","",(INDEX('Round 1'!$N$5:$N$64,MATCH(C36,'Round 1'!$K$5:$K$64,0))))</f>
        <v/>
      </c>
      <c r="G36" s="438" t="str">
        <f ca="1">IF(C36="","",(INDEX('Round 2'!$N$5:$N$64,MATCH(C36,'Round 2'!$K$5:$K$64,0))))</f>
        <v/>
      </c>
      <c r="H36" s="438" t="str">
        <f ca="1">IF(C36="","",(INDEX('Round 3'!$N$5:$N$64,MATCH(C36,'Round 3'!$K$5:$K$64,0))))</f>
        <v/>
      </c>
      <c r="I36" s="438" t="str">
        <f ca="1">IF(C36="","",(INDEX('Round 4'!$N$5:$N$64,MATCH(C36,'Round 4'!$K$5:$K$64,0))))</f>
        <v/>
      </c>
      <c r="J36" s="438" t="str">
        <f ca="1">IF(C36="","",(INDEX('Round 5'!$N$5:$N$64,MATCH(C36,'Round 5'!$K$5:$K$64,0))))</f>
        <v/>
      </c>
      <c r="K36" s="438" t="str">
        <f ca="1">IF(C36="","",(INDEX('Round 6'!$N$5:$N$64,MATCH(C36,'Round 6'!$K$5:$K$64,0))))</f>
        <v/>
      </c>
      <c r="L36" s="438" t="str">
        <f ca="1">IF(C36="","",(INDEX('Round 7'!$N$5:$N$64,MATCH(C36,'Round 7'!$K$5:$K$64,0))))</f>
        <v/>
      </c>
      <c r="M36" s="438" t="str">
        <f ca="1">IF(C36="","",(INDEX('Round 8'!$N$5:$N$64,MATCH(C36,'Round 8'!$K$5:$K$64,0))))</f>
        <v/>
      </c>
      <c r="N36" s="438" t="str">
        <f ca="1">IF(C36="","",(INDEX('Round 9'!$N$5:$N$64,MATCH(C36,'Round 9'!$K$5:$K$64,0))))</f>
        <v/>
      </c>
      <c r="O36" s="438" t="str">
        <f ca="1">IF(C36="","",(INDEX('Round 10'!$N$5:$N$64,MATCH(C36,'Round 10'!$K$5:$K$64,0))))</f>
        <v/>
      </c>
      <c r="P36" s="438" t="str">
        <f ca="1">IF(C36="","",(INDEX('Round 11'!$N$5:$N$64,MATCH(C36,'Round 11'!$K$5:$K$64,0))))</f>
        <v/>
      </c>
      <c r="Q36" s="451" t="str">
        <f ca="1">IF(C36="","",(INDEX('Round 12'!$N$5:$N$64,MATCH(C36,'Round 12'!$K$5:$K$64,0))))</f>
        <v/>
      </c>
      <c r="R36" s="479" t="str">
        <f t="shared" ref="R36:R63" ca="1" si="5">IF(C36="","",IF(COUNTIF(D:D,D36)&gt;1,"TIE",""))</f>
        <v/>
      </c>
    </row>
    <row r="37" spans="2:18" s="447" customFormat="1" ht="14.25">
      <c r="B37" s="46">
        <v>34</v>
      </c>
      <c r="C37" s="449" t="str">
        <f ca="1">'Final Scores'!C39</f>
        <v/>
      </c>
      <c r="D37" s="496" t="str">
        <f t="shared" ca="1" si="3"/>
        <v/>
      </c>
      <c r="E37" s="461" t="str">
        <f t="shared" ca="1" si="4"/>
        <v/>
      </c>
      <c r="F37" s="438" t="str">
        <f ca="1">IF(C37="","",(INDEX('Round 1'!$N$5:$N$64,MATCH(C37,'Round 1'!$K$5:$K$64,0))))</f>
        <v/>
      </c>
      <c r="G37" s="438" t="str">
        <f ca="1">IF(C37="","",(INDEX('Round 2'!$N$5:$N$64,MATCH(C37,'Round 2'!$K$5:$K$64,0))))</f>
        <v/>
      </c>
      <c r="H37" s="438" t="str">
        <f ca="1">IF(C37="","",(INDEX('Round 3'!$N$5:$N$64,MATCH(C37,'Round 3'!$K$5:$K$64,0))))</f>
        <v/>
      </c>
      <c r="I37" s="438" t="str">
        <f ca="1">IF(C37="","",(INDEX('Round 4'!$N$5:$N$64,MATCH(C37,'Round 4'!$K$5:$K$64,0))))</f>
        <v/>
      </c>
      <c r="J37" s="438" t="str">
        <f ca="1">IF(C37="","",(INDEX('Round 5'!$N$5:$N$64,MATCH(C37,'Round 5'!$K$5:$K$64,0))))</f>
        <v/>
      </c>
      <c r="K37" s="438" t="str">
        <f ca="1">IF(C37="","",(INDEX('Round 6'!$N$5:$N$64,MATCH(C37,'Round 6'!$K$5:$K$64,0))))</f>
        <v/>
      </c>
      <c r="L37" s="438" t="str">
        <f ca="1">IF(C37="","",(INDEX('Round 7'!$N$5:$N$64,MATCH(C37,'Round 7'!$K$5:$K$64,0))))</f>
        <v/>
      </c>
      <c r="M37" s="438" t="str">
        <f ca="1">IF(C37="","",(INDEX('Round 8'!$N$5:$N$64,MATCH(C37,'Round 8'!$K$5:$K$64,0))))</f>
        <v/>
      </c>
      <c r="N37" s="438" t="str">
        <f ca="1">IF(C37="","",(INDEX('Round 9'!$N$5:$N$64,MATCH(C37,'Round 9'!$K$5:$K$64,0))))</f>
        <v/>
      </c>
      <c r="O37" s="438" t="str">
        <f ca="1">IF(C37="","",(INDEX('Round 10'!$N$5:$N$64,MATCH(C37,'Round 10'!$K$5:$K$64,0))))</f>
        <v/>
      </c>
      <c r="P37" s="438" t="str">
        <f ca="1">IF(C37="","",(INDEX('Round 11'!$N$5:$N$64,MATCH(C37,'Round 11'!$K$5:$K$64,0))))</f>
        <v/>
      </c>
      <c r="Q37" s="451" t="str">
        <f ca="1">IF(C37="","",(INDEX('Round 12'!$N$5:$N$64,MATCH(C37,'Round 12'!$K$5:$K$64,0))))</f>
        <v/>
      </c>
      <c r="R37" s="479" t="str">
        <f t="shared" ca="1" si="5"/>
        <v/>
      </c>
    </row>
    <row r="38" spans="2:18" s="447" customFormat="1" ht="14.25">
      <c r="B38" s="46">
        <v>35</v>
      </c>
      <c r="C38" s="449" t="str">
        <f ca="1">'Final Scores'!C40</f>
        <v/>
      </c>
      <c r="D38" s="496" t="str">
        <f t="shared" ca="1" si="3"/>
        <v/>
      </c>
      <c r="E38" s="461" t="str">
        <f t="shared" ca="1" si="4"/>
        <v/>
      </c>
      <c r="F38" s="438" t="str">
        <f ca="1">IF(C38="","",(INDEX('Round 1'!$N$5:$N$64,MATCH(C38,'Round 1'!$K$5:$K$64,0))))</f>
        <v/>
      </c>
      <c r="G38" s="438" t="str">
        <f ca="1">IF(C38="","",(INDEX('Round 2'!$N$5:$N$64,MATCH(C38,'Round 2'!$K$5:$K$64,0))))</f>
        <v/>
      </c>
      <c r="H38" s="438" t="str">
        <f ca="1">IF(C38="","",(INDEX('Round 3'!$N$5:$N$64,MATCH(C38,'Round 3'!$K$5:$K$64,0))))</f>
        <v/>
      </c>
      <c r="I38" s="438" t="str">
        <f ca="1">IF(C38="","",(INDEX('Round 4'!$N$5:$N$64,MATCH(C38,'Round 4'!$K$5:$K$64,0))))</f>
        <v/>
      </c>
      <c r="J38" s="438" t="str">
        <f ca="1">IF(C38="","",(INDEX('Round 5'!$N$5:$N$64,MATCH(C38,'Round 5'!$K$5:$K$64,0))))</f>
        <v/>
      </c>
      <c r="K38" s="438" t="str">
        <f ca="1">IF(C38="","",(INDEX('Round 6'!$N$5:$N$64,MATCH(C38,'Round 6'!$K$5:$K$64,0))))</f>
        <v/>
      </c>
      <c r="L38" s="438" t="str">
        <f ca="1">IF(C38="","",(INDEX('Round 7'!$N$5:$N$64,MATCH(C38,'Round 7'!$K$5:$K$64,0))))</f>
        <v/>
      </c>
      <c r="M38" s="438" t="str">
        <f ca="1">IF(C38="","",(INDEX('Round 8'!$N$5:$N$64,MATCH(C38,'Round 8'!$K$5:$K$64,0))))</f>
        <v/>
      </c>
      <c r="N38" s="438" t="str">
        <f ca="1">IF(C38="","",(INDEX('Round 9'!$N$5:$N$64,MATCH(C38,'Round 9'!$K$5:$K$64,0))))</f>
        <v/>
      </c>
      <c r="O38" s="438" t="str">
        <f ca="1">IF(C38="","",(INDEX('Round 10'!$N$5:$N$64,MATCH(C38,'Round 10'!$K$5:$K$64,0))))</f>
        <v/>
      </c>
      <c r="P38" s="438" t="str">
        <f ca="1">IF(C38="","",(INDEX('Round 11'!$N$5:$N$64,MATCH(C38,'Round 11'!$K$5:$K$64,0))))</f>
        <v/>
      </c>
      <c r="Q38" s="451" t="str">
        <f ca="1">IF(C38="","",(INDEX('Round 12'!$N$5:$N$64,MATCH(C38,'Round 12'!$K$5:$K$64,0))))</f>
        <v/>
      </c>
      <c r="R38" s="479" t="str">
        <f t="shared" ca="1" si="5"/>
        <v/>
      </c>
    </row>
    <row r="39" spans="2:18" s="447" customFormat="1" ht="14.25">
      <c r="B39" s="46">
        <v>36</v>
      </c>
      <c r="C39" s="449" t="str">
        <f ca="1">'Final Scores'!C41</f>
        <v/>
      </c>
      <c r="D39" s="496" t="str">
        <f t="shared" ca="1" si="3"/>
        <v/>
      </c>
      <c r="E39" s="461" t="str">
        <f t="shared" ca="1" si="4"/>
        <v/>
      </c>
      <c r="F39" s="438" t="str">
        <f ca="1">IF(C39="","",(INDEX('Round 1'!$N$5:$N$64,MATCH(C39,'Round 1'!$K$5:$K$64,0))))</f>
        <v/>
      </c>
      <c r="G39" s="438" t="str">
        <f ca="1">IF(C39="","",(INDEX('Round 2'!$N$5:$N$64,MATCH(C39,'Round 2'!$K$5:$K$64,0))))</f>
        <v/>
      </c>
      <c r="H39" s="438" t="str">
        <f ca="1">IF(C39="","",(INDEX('Round 3'!$N$5:$N$64,MATCH(C39,'Round 3'!$K$5:$K$64,0))))</f>
        <v/>
      </c>
      <c r="I39" s="438" t="str">
        <f ca="1">IF(C39="","",(INDEX('Round 4'!$N$5:$N$64,MATCH(C39,'Round 4'!$K$5:$K$64,0))))</f>
        <v/>
      </c>
      <c r="J39" s="438" t="str">
        <f ca="1">IF(C39="","",(INDEX('Round 5'!$N$5:$N$64,MATCH(C39,'Round 5'!$K$5:$K$64,0))))</f>
        <v/>
      </c>
      <c r="K39" s="438" t="str">
        <f ca="1">IF(C39="","",(INDEX('Round 6'!$N$5:$N$64,MATCH(C39,'Round 6'!$K$5:$K$64,0))))</f>
        <v/>
      </c>
      <c r="L39" s="438" t="str">
        <f ca="1">IF(C39="","",(INDEX('Round 7'!$N$5:$N$64,MATCH(C39,'Round 7'!$K$5:$K$64,0))))</f>
        <v/>
      </c>
      <c r="M39" s="438" t="str">
        <f ca="1">IF(C39="","",(INDEX('Round 8'!$N$5:$N$64,MATCH(C39,'Round 8'!$K$5:$K$64,0))))</f>
        <v/>
      </c>
      <c r="N39" s="438" t="str">
        <f ca="1">IF(C39="","",(INDEX('Round 9'!$N$5:$N$64,MATCH(C39,'Round 9'!$K$5:$K$64,0))))</f>
        <v/>
      </c>
      <c r="O39" s="438" t="str">
        <f ca="1">IF(C39="","",(INDEX('Round 10'!$N$5:$N$64,MATCH(C39,'Round 10'!$K$5:$K$64,0))))</f>
        <v/>
      </c>
      <c r="P39" s="438" t="str">
        <f ca="1">IF(C39="","",(INDEX('Round 11'!$N$5:$N$64,MATCH(C39,'Round 11'!$K$5:$K$64,0))))</f>
        <v/>
      </c>
      <c r="Q39" s="451" t="str">
        <f ca="1">IF(C39="","",(INDEX('Round 12'!$N$5:$N$64,MATCH(C39,'Round 12'!$K$5:$K$64,0))))</f>
        <v/>
      </c>
      <c r="R39" s="479" t="str">
        <f t="shared" ca="1" si="5"/>
        <v/>
      </c>
    </row>
    <row r="40" spans="2:18" s="447" customFormat="1" ht="14.25">
      <c r="B40" s="46">
        <v>37</v>
      </c>
      <c r="C40" s="449" t="str">
        <f ca="1">'Final Scores'!C42</f>
        <v/>
      </c>
      <c r="D40" s="496" t="str">
        <f t="shared" ca="1" si="3"/>
        <v/>
      </c>
      <c r="E40" s="461" t="str">
        <f t="shared" ca="1" si="4"/>
        <v/>
      </c>
      <c r="F40" s="438" t="str">
        <f ca="1">IF(C40="","",(INDEX('Round 1'!$N$5:$N$64,MATCH(C40,'Round 1'!$K$5:$K$64,0))))</f>
        <v/>
      </c>
      <c r="G40" s="438" t="str">
        <f ca="1">IF(C40="","",(INDEX('Round 2'!$N$5:$N$64,MATCH(C40,'Round 2'!$K$5:$K$64,0))))</f>
        <v/>
      </c>
      <c r="H40" s="438" t="str">
        <f ca="1">IF(C40="","",(INDEX('Round 3'!$N$5:$N$64,MATCH(C40,'Round 3'!$K$5:$K$64,0))))</f>
        <v/>
      </c>
      <c r="I40" s="438" t="str">
        <f ca="1">IF(C40="","",(INDEX('Round 4'!$N$5:$N$64,MATCH(C40,'Round 4'!$K$5:$K$64,0))))</f>
        <v/>
      </c>
      <c r="J40" s="438" t="str">
        <f ca="1">IF(C40="","",(INDEX('Round 5'!$N$5:$N$64,MATCH(C40,'Round 5'!$K$5:$K$64,0))))</f>
        <v/>
      </c>
      <c r="K40" s="438" t="str">
        <f ca="1">IF(C40="","",(INDEX('Round 6'!$N$5:$N$64,MATCH(C40,'Round 6'!$K$5:$K$64,0))))</f>
        <v/>
      </c>
      <c r="L40" s="438" t="str">
        <f ca="1">IF(C40="","",(INDEX('Round 7'!$N$5:$N$64,MATCH(C40,'Round 7'!$K$5:$K$64,0))))</f>
        <v/>
      </c>
      <c r="M40" s="438" t="str">
        <f ca="1">IF(C40="","",(INDEX('Round 8'!$N$5:$N$64,MATCH(C40,'Round 8'!$K$5:$K$64,0))))</f>
        <v/>
      </c>
      <c r="N40" s="438" t="str">
        <f ca="1">IF(C40="","",(INDEX('Round 9'!$N$5:$N$64,MATCH(C40,'Round 9'!$K$5:$K$64,0))))</f>
        <v/>
      </c>
      <c r="O40" s="438" t="str">
        <f ca="1">IF(C40="","",(INDEX('Round 10'!$N$5:$N$64,MATCH(C40,'Round 10'!$K$5:$K$64,0))))</f>
        <v/>
      </c>
      <c r="P40" s="438" t="str">
        <f ca="1">IF(C40="","",(INDEX('Round 11'!$N$5:$N$64,MATCH(C40,'Round 11'!$K$5:$K$64,0))))</f>
        <v/>
      </c>
      <c r="Q40" s="451" t="str">
        <f ca="1">IF(C40="","",(INDEX('Round 12'!$N$5:$N$64,MATCH(C40,'Round 12'!$K$5:$K$64,0))))</f>
        <v/>
      </c>
      <c r="R40" s="479" t="str">
        <f t="shared" ca="1" si="5"/>
        <v/>
      </c>
    </row>
    <row r="41" spans="2:18" s="447" customFormat="1" ht="14.25">
      <c r="B41" s="46">
        <v>38</v>
      </c>
      <c r="C41" s="449" t="str">
        <f ca="1">'Final Scores'!C43</f>
        <v/>
      </c>
      <c r="D41" s="496" t="str">
        <f t="shared" ca="1" si="3"/>
        <v/>
      </c>
      <c r="E41" s="461" t="str">
        <f t="shared" ca="1" si="4"/>
        <v/>
      </c>
      <c r="F41" s="438" t="str">
        <f ca="1">IF(C41="","",(INDEX('Round 1'!$N$5:$N$64,MATCH(C41,'Round 1'!$K$5:$K$64,0))))</f>
        <v/>
      </c>
      <c r="G41" s="438" t="str">
        <f ca="1">IF(C41="","",(INDEX('Round 2'!$N$5:$N$64,MATCH(C41,'Round 2'!$K$5:$K$64,0))))</f>
        <v/>
      </c>
      <c r="H41" s="438" t="str">
        <f ca="1">IF(C41="","",(INDEX('Round 3'!$N$5:$N$64,MATCH(C41,'Round 3'!$K$5:$K$64,0))))</f>
        <v/>
      </c>
      <c r="I41" s="438" t="str">
        <f ca="1">IF(C41="","",(INDEX('Round 4'!$N$5:$N$64,MATCH(C41,'Round 4'!$K$5:$K$64,0))))</f>
        <v/>
      </c>
      <c r="J41" s="438" t="str">
        <f ca="1">IF(C41="","",(INDEX('Round 5'!$N$5:$N$64,MATCH(C41,'Round 5'!$K$5:$K$64,0))))</f>
        <v/>
      </c>
      <c r="K41" s="438" t="str">
        <f ca="1">IF(C41="","",(INDEX('Round 6'!$N$5:$N$64,MATCH(C41,'Round 6'!$K$5:$K$64,0))))</f>
        <v/>
      </c>
      <c r="L41" s="438" t="str">
        <f ca="1">IF(C41="","",(INDEX('Round 7'!$N$5:$N$64,MATCH(C41,'Round 7'!$K$5:$K$64,0))))</f>
        <v/>
      </c>
      <c r="M41" s="438" t="str">
        <f ca="1">IF(C41="","",(INDEX('Round 8'!$N$5:$N$64,MATCH(C41,'Round 8'!$K$5:$K$64,0))))</f>
        <v/>
      </c>
      <c r="N41" s="438" t="str">
        <f ca="1">IF(C41="","",(INDEX('Round 9'!$N$5:$N$64,MATCH(C41,'Round 9'!$K$5:$K$64,0))))</f>
        <v/>
      </c>
      <c r="O41" s="438" t="str">
        <f ca="1">IF(C41="","",(INDEX('Round 10'!$N$5:$N$64,MATCH(C41,'Round 10'!$K$5:$K$64,0))))</f>
        <v/>
      </c>
      <c r="P41" s="438" t="str">
        <f ca="1">IF(C41="","",(INDEX('Round 11'!$N$5:$N$64,MATCH(C41,'Round 11'!$K$5:$K$64,0))))</f>
        <v/>
      </c>
      <c r="Q41" s="451" t="str">
        <f ca="1">IF(C41="","",(INDEX('Round 12'!$N$5:$N$64,MATCH(C41,'Round 12'!$K$5:$K$64,0))))</f>
        <v/>
      </c>
      <c r="R41" s="479" t="str">
        <f t="shared" ca="1" si="5"/>
        <v/>
      </c>
    </row>
    <row r="42" spans="2:18" s="447" customFormat="1" ht="14.25">
      <c r="B42" s="46">
        <v>39</v>
      </c>
      <c r="C42" s="449" t="str">
        <f ca="1">'Final Scores'!C44</f>
        <v/>
      </c>
      <c r="D42" s="496" t="str">
        <f t="shared" ca="1" si="3"/>
        <v/>
      </c>
      <c r="E42" s="461" t="str">
        <f t="shared" ca="1" si="4"/>
        <v/>
      </c>
      <c r="F42" s="438" t="str">
        <f ca="1">IF(C42="","",(INDEX('Round 1'!$N$5:$N$64,MATCH(C42,'Round 1'!$K$5:$K$64,0))))</f>
        <v/>
      </c>
      <c r="G42" s="438" t="str">
        <f ca="1">IF(C42="","",(INDEX('Round 2'!$N$5:$N$64,MATCH(C42,'Round 2'!$K$5:$K$64,0))))</f>
        <v/>
      </c>
      <c r="H42" s="438" t="str">
        <f ca="1">IF(C42="","",(INDEX('Round 3'!$N$5:$N$64,MATCH(C42,'Round 3'!$K$5:$K$64,0))))</f>
        <v/>
      </c>
      <c r="I42" s="438" t="str">
        <f ca="1">IF(C42="","",(INDEX('Round 4'!$N$5:$N$64,MATCH(C42,'Round 4'!$K$5:$K$64,0))))</f>
        <v/>
      </c>
      <c r="J42" s="438" t="str">
        <f ca="1">IF(C42="","",(INDEX('Round 5'!$N$5:$N$64,MATCH(C42,'Round 5'!$K$5:$K$64,0))))</f>
        <v/>
      </c>
      <c r="K42" s="438" t="str">
        <f ca="1">IF(C42="","",(INDEX('Round 6'!$N$5:$N$64,MATCH(C42,'Round 6'!$K$5:$K$64,0))))</f>
        <v/>
      </c>
      <c r="L42" s="438" t="str">
        <f ca="1">IF(C42="","",(INDEX('Round 7'!$N$5:$N$64,MATCH(C42,'Round 7'!$K$5:$K$64,0))))</f>
        <v/>
      </c>
      <c r="M42" s="438" t="str">
        <f ca="1">IF(C42="","",(INDEX('Round 8'!$N$5:$N$64,MATCH(C42,'Round 8'!$K$5:$K$64,0))))</f>
        <v/>
      </c>
      <c r="N42" s="438" t="str">
        <f ca="1">IF(C42="","",(INDEX('Round 9'!$N$5:$N$64,MATCH(C42,'Round 9'!$K$5:$K$64,0))))</f>
        <v/>
      </c>
      <c r="O42" s="438" t="str">
        <f ca="1">IF(C42="","",(INDEX('Round 10'!$N$5:$N$64,MATCH(C42,'Round 10'!$K$5:$K$64,0))))</f>
        <v/>
      </c>
      <c r="P42" s="438" t="str">
        <f ca="1">IF(C42="","",(INDEX('Round 11'!$N$5:$N$64,MATCH(C42,'Round 11'!$K$5:$K$64,0))))</f>
        <v/>
      </c>
      <c r="Q42" s="451" t="str">
        <f ca="1">IF(C42="","",(INDEX('Round 12'!$N$5:$N$64,MATCH(C42,'Round 12'!$K$5:$K$64,0))))</f>
        <v/>
      </c>
      <c r="R42" s="479" t="str">
        <f t="shared" ca="1" si="5"/>
        <v/>
      </c>
    </row>
    <row r="43" spans="2:18" s="447" customFormat="1" ht="14.25">
      <c r="B43" s="46">
        <v>40</v>
      </c>
      <c r="C43" s="449" t="str">
        <f ca="1">'Final Scores'!C45</f>
        <v/>
      </c>
      <c r="D43" s="496" t="str">
        <f t="shared" ca="1" si="3"/>
        <v/>
      </c>
      <c r="E43" s="461" t="str">
        <f t="shared" ca="1" si="4"/>
        <v/>
      </c>
      <c r="F43" s="438" t="str">
        <f ca="1">IF(C43="","",(INDEX('Round 1'!$N$5:$N$64,MATCH(C43,'Round 1'!$K$5:$K$64,0))))</f>
        <v/>
      </c>
      <c r="G43" s="438" t="str">
        <f ca="1">IF(C43="","",(INDEX('Round 2'!$N$5:$N$64,MATCH(C43,'Round 2'!$K$5:$K$64,0))))</f>
        <v/>
      </c>
      <c r="H43" s="438" t="str">
        <f ca="1">IF(C43="","",(INDEX('Round 3'!$N$5:$N$64,MATCH(C43,'Round 3'!$K$5:$K$64,0))))</f>
        <v/>
      </c>
      <c r="I43" s="438" t="str">
        <f ca="1">IF(C43="","",(INDEX('Round 4'!$N$5:$N$64,MATCH(C43,'Round 4'!$K$5:$K$64,0))))</f>
        <v/>
      </c>
      <c r="J43" s="438" t="str">
        <f ca="1">IF(C43="","",(INDEX('Round 5'!$N$5:$N$64,MATCH(C43,'Round 5'!$K$5:$K$64,0))))</f>
        <v/>
      </c>
      <c r="K43" s="438" t="str">
        <f ca="1">IF(C43="","",(INDEX('Round 6'!$N$5:$N$64,MATCH(C43,'Round 6'!$K$5:$K$64,0))))</f>
        <v/>
      </c>
      <c r="L43" s="438" t="str">
        <f ca="1">IF(C43="","",(INDEX('Round 7'!$N$5:$N$64,MATCH(C43,'Round 7'!$K$5:$K$64,0))))</f>
        <v/>
      </c>
      <c r="M43" s="438" t="str">
        <f ca="1">IF(C43="","",(INDEX('Round 8'!$N$5:$N$64,MATCH(C43,'Round 8'!$K$5:$K$64,0))))</f>
        <v/>
      </c>
      <c r="N43" s="438" t="str">
        <f ca="1">IF(C43="","",(INDEX('Round 9'!$N$5:$N$64,MATCH(C43,'Round 9'!$K$5:$K$64,0))))</f>
        <v/>
      </c>
      <c r="O43" s="438" t="str">
        <f ca="1">IF(C43="","",(INDEX('Round 10'!$N$5:$N$64,MATCH(C43,'Round 10'!$K$5:$K$64,0))))</f>
        <v/>
      </c>
      <c r="P43" s="438" t="str">
        <f ca="1">IF(C43="","",(INDEX('Round 11'!$N$5:$N$64,MATCH(C43,'Round 11'!$K$5:$K$64,0))))</f>
        <v/>
      </c>
      <c r="Q43" s="451" t="str">
        <f ca="1">IF(C43="","",(INDEX('Round 12'!$N$5:$N$64,MATCH(C43,'Round 12'!$K$5:$K$64,0))))</f>
        <v/>
      </c>
      <c r="R43" s="479" t="str">
        <f t="shared" ca="1" si="5"/>
        <v/>
      </c>
    </row>
    <row r="44" spans="2:18" s="447" customFormat="1" ht="14.25">
      <c r="B44" s="46">
        <v>41</v>
      </c>
      <c r="C44" s="449" t="str">
        <f ca="1">'Final Scores'!C46</f>
        <v/>
      </c>
      <c r="D44" s="496" t="str">
        <f t="shared" ca="1" si="3"/>
        <v/>
      </c>
      <c r="E44" s="461" t="str">
        <f t="shared" ca="1" si="4"/>
        <v/>
      </c>
      <c r="F44" s="438" t="str">
        <f ca="1">IF(C44="","",(INDEX('Round 1'!$N$5:$N$64,MATCH(C44,'Round 1'!$K$5:$K$64,0))))</f>
        <v/>
      </c>
      <c r="G44" s="438" t="str">
        <f ca="1">IF(C44="","",(INDEX('Round 2'!$N$5:$N$64,MATCH(C44,'Round 2'!$K$5:$K$64,0))))</f>
        <v/>
      </c>
      <c r="H44" s="438" t="str">
        <f ca="1">IF(C44="","",(INDEX('Round 3'!$N$5:$N$64,MATCH(C44,'Round 3'!$K$5:$K$64,0))))</f>
        <v/>
      </c>
      <c r="I44" s="438" t="str">
        <f ca="1">IF(C44="","",(INDEX('Round 4'!$N$5:$N$64,MATCH(C44,'Round 4'!$K$5:$K$64,0))))</f>
        <v/>
      </c>
      <c r="J44" s="438" t="str">
        <f ca="1">IF(C44="","",(INDEX('Round 5'!$N$5:$N$64,MATCH(C44,'Round 5'!$K$5:$K$64,0))))</f>
        <v/>
      </c>
      <c r="K44" s="438" t="str">
        <f ca="1">IF(C44="","",(INDEX('Round 6'!$N$5:$N$64,MATCH(C44,'Round 6'!$K$5:$K$64,0))))</f>
        <v/>
      </c>
      <c r="L44" s="438" t="str">
        <f ca="1">IF(C44="","",(INDEX('Round 7'!$N$5:$N$64,MATCH(C44,'Round 7'!$K$5:$K$64,0))))</f>
        <v/>
      </c>
      <c r="M44" s="438" t="str">
        <f ca="1">IF(C44="","",(INDEX('Round 8'!$N$5:$N$64,MATCH(C44,'Round 8'!$K$5:$K$64,0))))</f>
        <v/>
      </c>
      <c r="N44" s="438" t="str">
        <f ca="1">IF(C44="","",(INDEX('Round 9'!$N$5:$N$64,MATCH(C44,'Round 9'!$K$5:$K$64,0))))</f>
        <v/>
      </c>
      <c r="O44" s="438" t="str">
        <f ca="1">IF(C44="","",(INDEX('Round 10'!$N$5:$N$64,MATCH(C44,'Round 10'!$K$5:$K$64,0))))</f>
        <v/>
      </c>
      <c r="P44" s="438" t="str">
        <f ca="1">IF(C44="","",(INDEX('Round 11'!$N$5:$N$64,MATCH(C44,'Round 11'!$K$5:$K$64,0))))</f>
        <v/>
      </c>
      <c r="Q44" s="451" t="str">
        <f ca="1">IF(C44="","",(INDEX('Round 12'!$N$5:$N$64,MATCH(C44,'Round 12'!$K$5:$K$64,0))))</f>
        <v/>
      </c>
      <c r="R44" s="479" t="str">
        <f t="shared" ca="1" si="5"/>
        <v/>
      </c>
    </row>
    <row r="45" spans="2:18" s="447" customFormat="1" ht="14.25">
      <c r="B45" s="46">
        <v>42</v>
      </c>
      <c r="C45" s="449" t="str">
        <f ca="1">'Final Scores'!C47</f>
        <v/>
      </c>
      <c r="D45" s="496" t="str">
        <f t="shared" ca="1" si="3"/>
        <v/>
      </c>
      <c r="E45" s="461" t="str">
        <f t="shared" ca="1" si="4"/>
        <v/>
      </c>
      <c r="F45" s="438" t="str">
        <f ca="1">IF(C45="","",(INDEX('Round 1'!$N$5:$N$64,MATCH(C45,'Round 1'!$K$5:$K$64,0))))</f>
        <v/>
      </c>
      <c r="G45" s="438" t="str">
        <f ca="1">IF(C45="","",(INDEX('Round 2'!$N$5:$N$64,MATCH(C45,'Round 2'!$K$5:$K$64,0))))</f>
        <v/>
      </c>
      <c r="H45" s="438" t="str">
        <f ca="1">IF(C45="","",(INDEX('Round 3'!$N$5:$N$64,MATCH(C45,'Round 3'!$K$5:$K$64,0))))</f>
        <v/>
      </c>
      <c r="I45" s="438" t="str">
        <f ca="1">IF(C45="","",(INDEX('Round 4'!$N$5:$N$64,MATCH(C45,'Round 4'!$K$5:$K$64,0))))</f>
        <v/>
      </c>
      <c r="J45" s="438" t="str">
        <f ca="1">IF(C45="","",(INDEX('Round 5'!$N$5:$N$64,MATCH(C45,'Round 5'!$K$5:$K$64,0))))</f>
        <v/>
      </c>
      <c r="K45" s="438" t="str">
        <f ca="1">IF(C45="","",(INDEX('Round 6'!$N$5:$N$64,MATCH(C45,'Round 6'!$K$5:$K$64,0))))</f>
        <v/>
      </c>
      <c r="L45" s="438" t="str">
        <f ca="1">IF(C45="","",(INDEX('Round 7'!$N$5:$N$64,MATCH(C45,'Round 7'!$K$5:$K$64,0))))</f>
        <v/>
      </c>
      <c r="M45" s="438" t="str">
        <f ca="1">IF(C45="","",(INDEX('Round 8'!$N$5:$N$64,MATCH(C45,'Round 8'!$K$5:$K$64,0))))</f>
        <v/>
      </c>
      <c r="N45" s="438" t="str">
        <f ca="1">IF(C45="","",(INDEX('Round 9'!$N$5:$N$64,MATCH(C45,'Round 9'!$K$5:$K$64,0))))</f>
        <v/>
      </c>
      <c r="O45" s="438" t="str">
        <f ca="1">IF(C45="","",(INDEX('Round 10'!$N$5:$N$64,MATCH(C45,'Round 10'!$K$5:$K$64,0))))</f>
        <v/>
      </c>
      <c r="P45" s="438" t="str">
        <f ca="1">IF(C45="","",(INDEX('Round 11'!$N$5:$N$64,MATCH(C45,'Round 11'!$K$5:$K$64,0))))</f>
        <v/>
      </c>
      <c r="Q45" s="451" t="str">
        <f ca="1">IF(C45="","",(INDEX('Round 12'!$N$5:$N$64,MATCH(C45,'Round 12'!$K$5:$K$64,0))))</f>
        <v/>
      </c>
      <c r="R45" s="479" t="str">
        <f t="shared" ca="1" si="5"/>
        <v/>
      </c>
    </row>
    <row r="46" spans="2:18" s="447" customFormat="1" ht="14.25">
      <c r="B46" s="46">
        <v>43</v>
      </c>
      <c r="C46" s="449" t="str">
        <f ca="1">'Final Scores'!C48</f>
        <v/>
      </c>
      <c r="D46" s="496" t="str">
        <f t="shared" ca="1" si="3"/>
        <v/>
      </c>
      <c r="E46" s="461" t="str">
        <f t="shared" ca="1" si="4"/>
        <v/>
      </c>
      <c r="F46" s="438" t="str">
        <f ca="1">IF(C46="","",(INDEX('Round 1'!$N$5:$N$64,MATCH(C46,'Round 1'!$K$5:$K$64,0))))</f>
        <v/>
      </c>
      <c r="G46" s="438" t="str">
        <f ca="1">IF(C46="","",(INDEX('Round 2'!$N$5:$N$64,MATCH(C46,'Round 2'!$K$5:$K$64,0))))</f>
        <v/>
      </c>
      <c r="H46" s="438" t="str">
        <f ca="1">IF(C46="","",(INDEX('Round 3'!$N$5:$N$64,MATCH(C46,'Round 3'!$K$5:$K$64,0))))</f>
        <v/>
      </c>
      <c r="I46" s="438" t="str">
        <f ca="1">IF(C46="","",(INDEX('Round 4'!$N$5:$N$64,MATCH(C46,'Round 4'!$K$5:$K$64,0))))</f>
        <v/>
      </c>
      <c r="J46" s="438" t="str">
        <f ca="1">IF(C46="","",(INDEX('Round 5'!$N$5:$N$64,MATCH(C46,'Round 5'!$K$5:$K$64,0))))</f>
        <v/>
      </c>
      <c r="K46" s="438" t="str">
        <f ca="1">IF(C46="","",(INDEX('Round 6'!$N$5:$N$64,MATCH(C46,'Round 6'!$K$5:$K$64,0))))</f>
        <v/>
      </c>
      <c r="L46" s="438" t="str">
        <f ca="1">IF(C46="","",(INDEX('Round 7'!$N$5:$N$64,MATCH(C46,'Round 7'!$K$5:$K$64,0))))</f>
        <v/>
      </c>
      <c r="M46" s="438" t="str">
        <f ca="1">IF(C46="","",(INDEX('Round 8'!$N$5:$N$64,MATCH(C46,'Round 8'!$K$5:$K$64,0))))</f>
        <v/>
      </c>
      <c r="N46" s="438" t="str">
        <f ca="1">IF(C46="","",(INDEX('Round 9'!$N$5:$N$64,MATCH(C46,'Round 9'!$K$5:$K$64,0))))</f>
        <v/>
      </c>
      <c r="O46" s="438" t="str">
        <f ca="1">IF(C46="","",(INDEX('Round 10'!$N$5:$N$64,MATCH(C46,'Round 10'!$K$5:$K$64,0))))</f>
        <v/>
      </c>
      <c r="P46" s="438" t="str">
        <f ca="1">IF(C46="","",(INDEX('Round 11'!$N$5:$N$64,MATCH(C46,'Round 11'!$K$5:$K$64,0))))</f>
        <v/>
      </c>
      <c r="Q46" s="451" t="str">
        <f ca="1">IF(C46="","",(INDEX('Round 12'!$N$5:$N$64,MATCH(C46,'Round 12'!$K$5:$K$64,0))))</f>
        <v/>
      </c>
      <c r="R46" s="479" t="str">
        <f t="shared" ca="1" si="5"/>
        <v/>
      </c>
    </row>
    <row r="47" spans="2:18" s="447" customFormat="1" ht="14.25">
      <c r="B47" s="46">
        <v>44</v>
      </c>
      <c r="C47" s="449" t="str">
        <f ca="1">'Final Scores'!C49</f>
        <v/>
      </c>
      <c r="D47" s="496" t="str">
        <f t="shared" ca="1" si="3"/>
        <v/>
      </c>
      <c r="E47" s="461" t="str">
        <f t="shared" ca="1" si="4"/>
        <v/>
      </c>
      <c r="F47" s="438" t="str">
        <f ca="1">IF(C47="","",(INDEX('Round 1'!$N$5:$N$64,MATCH(C47,'Round 1'!$K$5:$K$64,0))))</f>
        <v/>
      </c>
      <c r="G47" s="438" t="str">
        <f ca="1">IF(C47="","",(INDEX('Round 2'!$N$5:$N$64,MATCH(C47,'Round 2'!$K$5:$K$64,0))))</f>
        <v/>
      </c>
      <c r="H47" s="438" t="str">
        <f ca="1">IF(C47="","",(INDEX('Round 3'!$N$5:$N$64,MATCH(C47,'Round 3'!$K$5:$K$64,0))))</f>
        <v/>
      </c>
      <c r="I47" s="438" t="str">
        <f ca="1">IF(C47="","",(INDEX('Round 4'!$N$5:$N$64,MATCH(C47,'Round 4'!$K$5:$K$64,0))))</f>
        <v/>
      </c>
      <c r="J47" s="438" t="str">
        <f ca="1">IF(C47="","",(INDEX('Round 5'!$N$5:$N$64,MATCH(C47,'Round 5'!$K$5:$K$64,0))))</f>
        <v/>
      </c>
      <c r="K47" s="438" t="str">
        <f ca="1">IF(C47="","",(INDEX('Round 6'!$N$5:$N$64,MATCH(C47,'Round 6'!$K$5:$K$64,0))))</f>
        <v/>
      </c>
      <c r="L47" s="438" t="str">
        <f ca="1">IF(C47="","",(INDEX('Round 7'!$N$5:$N$64,MATCH(C47,'Round 7'!$K$5:$K$64,0))))</f>
        <v/>
      </c>
      <c r="M47" s="438" t="str">
        <f ca="1">IF(C47="","",(INDEX('Round 8'!$N$5:$N$64,MATCH(C47,'Round 8'!$K$5:$K$64,0))))</f>
        <v/>
      </c>
      <c r="N47" s="438" t="str">
        <f ca="1">IF(C47="","",(INDEX('Round 9'!$N$5:$N$64,MATCH(C47,'Round 9'!$K$5:$K$64,0))))</f>
        <v/>
      </c>
      <c r="O47" s="438" t="str">
        <f ca="1">IF(C47="","",(INDEX('Round 10'!$N$5:$N$64,MATCH(C47,'Round 10'!$K$5:$K$64,0))))</f>
        <v/>
      </c>
      <c r="P47" s="438" t="str">
        <f ca="1">IF(C47="","",(INDEX('Round 11'!$N$5:$N$64,MATCH(C47,'Round 11'!$K$5:$K$64,0))))</f>
        <v/>
      </c>
      <c r="Q47" s="451" t="str">
        <f ca="1">IF(C47="","",(INDEX('Round 12'!$N$5:$N$64,MATCH(C47,'Round 12'!$K$5:$K$64,0))))</f>
        <v/>
      </c>
      <c r="R47" s="479" t="str">
        <f t="shared" ca="1" si="5"/>
        <v/>
      </c>
    </row>
    <row r="48" spans="2:18" s="447" customFormat="1" ht="14.25">
      <c r="B48" s="46">
        <v>45</v>
      </c>
      <c r="C48" s="449" t="str">
        <f ca="1">'Final Scores'!C50</f>
        <v/>
      </c>
      <c r="D48" s="496" t="str">
        <f t="shared" ca="1" si="3"/>
        <v/>
      </c>
      <c r="E48" s="461" t="str">
        <f t="shared" ca="1" si="4"/>
        <v/>
      </c>
      <c r="F48" s="438" t="str">
        <f ca="1">IF(C48="","",(INDEX('Round 1'!$N$5:$N$64,MATCH(C48,'Round 1'!$K$5:$K$64,0))))</f>
        <v/>
      </c>
      <c r="G48" s="438" t="str">
        <f ca="1">IF(C48="","",(INDEX('Round 2'!$N$5:$N$64,MATCH(C48,'Round 2'!$K$5:$K$64,0))))</f>
        <v/>
      </c>
      <c r="H48" s="438" t="str">
        <f ca="1">IF(C48="","",(INDEX('Round 3'!$N$5:$N$64,MATCH(C48,'Round 3'!$K$5:$K$64,0))))</f>
        <v/>
      </c>
      <c r="I48" s="438" t="str">
        <f ca="1">IF(C48="","",(INDEX('Round 4'!$N$5:$N$64,MATCH(C48,'Round 4'!$K$5:$K$64,0))))</f>
        <v/>
      </c>
      <c r="J48" s="438" t="str">
        <f ca="1">IF(C48="","",(INDEX('Round 5'!$N$5:$N$64,MATCH(C48,'Round 5'!$K$5:$K$64,0))))</f>
        <v/>
      </c>
      <c r="K48" s="438" t="str">
        <f ca="1">IF(C48="","",(INDEX('Round 6'!$N$5:$N$64,MATCH(C48,'Round 6'!$K$5:$K$64,0))))</f>
        <v/>
      </c>
      <c r="L48" s="438" t="str">
        <f ca="1">IF(C48="","",(INDEX('Round 7'!$N$5:$N$64,MATCH(C48,'Round 7'!$K$5:$K$64,0))))</f>
        <v/>
      </c>
      <c r="M48" s="438" t="str">
        <f ca="1">IF(C48="","",(INDEX('Round 8'!$N$5:$N$64,MATCH(C48,'Round 8'!$K$5:$K$64,0))))</f>
        <v/>
      </c>
      <c r="N48" s="438" t="str">
        <f ca="1">IF(C48="","",(INDEX('Round 9'!$N$5:$N$64,MATCH(C48,'Round 9'!$K$5:$K$64,0))))</f>
        <v/>
      </c>
      <c r="O48" s="438" t="str">
        <f ca="1">IF(C48="","",(INDEX('Round 10'!$N$5:$N$64,MATCH(C48,'Round 10'!$K$5:$K$64,0))))</f>
        <v/>
      </c>
      <c r="P48" s="438" t="str">
        <f ca="1">IF(C48="","",(INDEX('Round 11'!$N$5:$N$64,MATCH(C48,'Round 11'!$K$5:$K$64,0))))</f>
        <v/>
      </c>
      <c r="Q48" s="451" t="str">
        <f ca="1">IF(C48="","",(INDEX('Round 12'!$N$5:$N$64,MATCH(C48,'Round 12'!$K$5:$K$64,0))))</f>
        <v/>
      </c>
      <c r="R48" s="479" t="str">
        <f t="shared" ca="1" si="5"/>
        <v/>
      </c>
    </row>
    <row r="49" spans="2:18" s="447" customFormat="1" ht="14.25">
      <c r="B49" s="46">
        <v>46</v>
      </c>
      <c r="C49" s="449" t="str">
        <f ca="1">'Final Scores'!C51</f>
        <v/>
      </c>
      <c r="D49" s="496" t="str">
        <f t="shared" ca="1" si="3"/>
        <v/>
      </c>
      <c r="E49" s="461" t="str">
        <f t="shared" ca="1" si="4"/>
        <v/>
      </c>
      <c r="F49" s="438" t="str">
        <f ca="1">IF(C49="","",(INDEX('Round 1'!$N$5:$N$64,MATCH(C49,'Round 1'!$K$5:$K$64,0))))</f>
        <v/>
      </c>
      <c r="G49" s="438" t="str">
        <f ca="1">IF(C49="","",(INDEX('Round 2'!$N$5:$N$64,MATCH(C49,'Round 2'!$K$5:$K$64,0))))</f>
        <v/>
      </c>
      <c r="H49" s="438" t="str">
        <f ca="1">IF(C49="","",(INDEX('Round 3'!$N$5:$N$64,MATCH(C49,'Round 3'!$K$5:$K$64,0))))</f>
        <v/>
      </c>
      <c r="I49" s="438" t="str">
        <f ca="1">IF(C49="","",(INDEX('Round 4'!$N$5:$N$64,MATCH(C49,'Round 4'!$K$5:$K$64,0))))</f>
        <v/>
      </c>
      <c r="J49" s="438" t="str">
        <f ca="1">IF(C49="","",(INDEX('Round 5'!$N$5:$N$64,MATCH(C49,'Round 5'!$K$5:$K$64,0))))</f>
        <v/>
      </c>
      <c r="K49" s="438" t="str">
        <f ca="1">IF(C49="","",(INDEX('Round 6'!$N$5:$N$64,MATCH(C49,'Round 6'!$K$5:$K$64,0))))</f>
        <v/>
      </c>
      <c r="L49" s="438" t="str">
        <f ca="1">IF(C49="","",(INDEX('Round 7'!$N$5:$N$64,MATCH(C49,'Round 7'!$K$5:$K$64,0))))</f>
        <v/>
      </c>
      <c r="M49" s="438" t="str">
        <f ca="1">IF(C49="","",(INDEX('Round 8'!$N$5:$N$64,MATCH(C49,'Round 8'!$K$5:$K$64,0))))</f>
        <v/>
      </c>
      <c r="N49" s="438" t="str">
        <f ca="1">IF(C49="","",(INDEX('Round 9'!$N$5:$N$64,MATCH(C49,'Round 9'!$K$5:$K$64,0))))</f>
        <v/>
      </c>
      <c r="O49" s="438" t="str">
        <f ca="1">IF(C49="","",(INDEX('Round 10'!$N$5:$N$64,MATCH(C49,'Round 10'!$K$5:$K$64,0))))</f>
        <v/>
      </c>
      <c r="P49" s="438" t="str">
        <f ca="1">IF(C49="","",(INDEX('Round 11'!$N$5:$N$64,MATCH(C49,'Round 11'!$K$5:$K$64,0))))</f>
        <v/>
      </c>
      <c r="Q49" s="451" t="str">
        <f ca="1">IF(C49="","",(INDEX('Round 12'!$N$5:$N$64,MATCH(C49,'Round 12'!$K$5:$K$64,0))))</f>
        <v/>
      </c>
      <c r="R49" s="479" t="str">
        <f t="shared" ca="1" si="5"/>
        <v/>
      </c>
    </row>
    <row r="50" spans="2:18" s="447" customFormat="1" ht="14.25">
      <c r="B50" s="46">
        <v>47</v>
      </c>
      <c r="C50" s="449" t="str">
        <f ca="1">'Final Scores'!C52</f>
        <v/>
      </c>
      <c r="D50" s="496" t="str">
        <f t="shared" ca="1" si="3"/>
        <v/>
      </c>
      <c r="E50" s="461" t="str">
        <f t="shared" ca="1" si="4"/>
        <v/>
      </c>
      <c r="F50" s="438" t="str">
        <f ca="1">IF(C50="","",(INDEX('Round 1'!$N$5:$N$64,MATCH(C50,'Round 1'!$K$5:$K$64,0))))</f>
        <v/>
      </c>
      <c r="G50" s="438" t="str">
        <f ca="1">IF(C50="","",(INDEX('Round 2'!$N$5:$N$64,MATCH(C50,'Round 2'!$K$5:$K$64,0))))</f>
        <v/>
      </c>
      <c r="H50" s="438" t="str">
        <f ca="1">IF(C50="","",(INDEX('Round 3'!$N$5:$N$64,MATCH(C50,'Round 3'!$K$5:$K$64,0))))</f>
        <v/>
      </c>
      <c r="I50" s="438" t="str">
        <f ca="1">IF(C50="","",(INDEX('Round 4'!$N$5:$N$64,MATCH(C50,'Round 4'!$K$5:$K$64,0))))</f>
        <v/>
      </c>
      <c r="J50" s="438" t="str">
        <f ca="1">IF(C50="","",(INDEX('Round 5'!$N$5:$N$64,MATCH(C50,'Round 5'!$K$5:$K$64,0))))</f>
        <v/>
      </c>
      <c r="K50" s="438" t="str">
        <f ca="1">IF(C50="","",(INDEX('Round 6'!$N$5:$N$64,MATCH(C50,'Round 6'!$K$5:$K$64,0))))</f>
        <v/>
      </c>
      <c r="L50" s="438" t="str">
        <f ca="1">IF(C50="","",(INDEX('Round 7'!$N$5:$N$64,MATCH(C50,'Round 7'!$K$5:$K$64,0))))</f>
        <v/>
      </c>
      <c r="M50" s="438" t="str">
        <f ca="1">IF(C50="","",(INDEX('Round 8'!$N$5:$N$64,MATCH(C50,'Round 8'!$K$5:$K$64,0))))</f>
        <v/>
      </c>
      <c r="N50" s="438" t="str">
        <f ca="1">IF(C50="","",(INDEX('Round 9'!$N$5:$N$64,MATCH(C50,'Round 9'!$K$5:$K$64,0))))</f>
        <v/>
      </c>
      <c r="O50" s="438" t="str">
        <f ca="1">IF(C50="","",(INDEX('Round 10'!$N$5:$N$64,MATCH(C50,'Round 10'!$K$5:$K$64,0))))</f>
        <v/>
      </c>
      <c r="P50" s="438" t="str">
        <f ca="1">IF(C50="","",(INDEX('Round 11'!$N$5:$N$64,MATCH(C50,'Round 11'!$K$5:$K$64,0))))</f>
        <v/>
      </c>
      <c r="Q50" s="451" t="str">
        <f ca="1">IF(C50="","",(INDEX('Round 12'!$N$5:$N$64,MATCH(C50,'Round 12'!$K$5:$K$64,0))))</f>
        <v/>
      </c>
      <c r="R50" s="479" t="str">
        <f t="shared" ca="1" si="5"/>
        <v/>
      </c>
    </row>
    <row r="51" spans="2:18" s="447" customFormat="1" ht="14.25">
      <c r="B51" s="46">
        <v>48</v>
      </c>
      <c r="C51" s="449" t="str">
        <f ca="1">'Final Scores'!C53</f>
        <v/>
      </c>
      <c r="D51" s="496" t="str">
        <f t="shared" ca="1" si="3"/>
        <v/>
      </c>
      <c r="E51" s="461" t="str">
        <f t="shared" ca="1" si="4"/>
        <v/>
      </c>
      <c r="F51" s="438" t="str">
        <f ca="1">IF(C51="","",(INDEX('Round 1'!$N$5:$N$64,MATCH(C51,'Round 1'!$K$5:$K$64,0))))</f>
        <v/>
      </c>
      <c r="G51" s="438" t="str">
        <f ca="1">IF(C51="","",(INDEX('Round 2'!$N$5:$N$64,MATCH(C51,'Round 2'!$K$5:$K$64,0))))</f>
        <v/>
      </c>
      <c r="H51" s="438" t="str">
        <f ca="1">IF(C51="","",(INDEX('Round 3'!$N$5:$N$64,MATCH(C51,'Round 3'!$K$5:$K$64,0))))</f>
        <v/>
      </c>
      <c r="I51" s="438" t="str">
        <f ca="1">IF(C51="","",(INDEX('Round 4'!$N$5:$N$64,MATCH(C51,'Round 4'!$K$5:$K$64,0))))</f>
        <v/>
      </c>
      <c r="J51" s="438" t="str">
        <f ca="1">IF(C51="","",(INDEX('Round 5'!$N$5:$N$64,MATCH(C51,'Round 5'!$K$5:$K$64,0))))</f>
        <v/>
      </c>
      <c r="K51" s="438" t="str">
        <f ca="1">IF(C51="","",(INDEX('Round 6'!$N$5:$N$64,MATCH(C51,'Round 6'!$K$5:$K$64,0))))</f>
        <v/>
      </c>
      <c r="L51" s="438" t="str">
        <f ca="1">IF(C51="","",(INDEX('Round 7'!$N$5:$N$64,MATCH(C51,'Round 7'!$K$5:$K$64,0))))</f>
        <v/>
      </c>
      <c r="M51" s="438" t="str">
        <f ca="1">IF(C51="","",(INDEX('Round 8'!$N$5:$N$64,MATCH(C51,'Round 8'!$K$5:$K$64,0))))</f>
        <v/>
      </c>
      <c r="N51" s="438" t="str">
        <f ca="1">IF(C51="","",(INDEX('Round 9'!$N$5:$N$64,MATCH(C51,'Round 9'!$K$5:$K$64,0))))</f>
        <v/>
      </c>
      <c r="O51" s="438" t="str">
        <f ca="1">IF(C51="","",(INDEX('Round 10'!$N$5:$N$64,MATCH(C51,'Round 10'!$K$5:$K$64,0))))</f>
        <v/>
      </c>
      <c r="P51" s="438" t="str">
        <f ca="1">IF(C51="","",(INDEX('Round 11'!$N$5:$N$64,MATCH(C51,'Round 11'!$K$5:$K$64,0))))</f>
        <v/>
      </c>
      <c r="Q51" s="451" t="str">
        <f ca="1">IF(C51="","",(INDEX('Round 12'!$N$5:$N$64,MATCH(C51,'Round 12'!$K$5:$K$64,0))))</f>
        <v/>
      </c>
      <c r="R51" s="479" t="str">
        <f t="shared" ca="1" si="5"/>
        <v/>
      </c>
    </row>
    <row r="52" spans="2:18" s="447" customFormat="1" ht="14.25">
      <c r="B52" s="46">
        <v>49</v>
      </c>
      <c r="C52" s="449" t="str">
        <f ca="1">'Final Scores'!C54</f>
        <v/>
      </c>
      <c r="D52" s="496" t="str">
        <f t="shared" ca="1" si="3"/>
        <v/>
      </c>
      <c r="E52" s="461" t="str">
        <f t="shared" ca="1" si="4"/>
        <v/>
      </c>
      <c r="F52" s="438" t="str">
        <f ca="1">IF(C52="","",(INDEX('Round 1'!$N$5:$N$64,MATCH(C52,'Round 1'!$K$5:$K$64,0))))</f>
        <v/>
      </c>
      <c r="G52" s="438" t="str">
        <f ca="1">IF(C52="","",(INDEX('Round 2'!$N$5:$N$64,MATCH(C52,'Round 2'!$K$5:$K$64,0))))</f>
        <v/>
      </c>
      <c r="H52" s="438" t="str">
        <f ca="1">IF(C52="","",(INDEX('Round 3'!$N$5:$N$64,MATCH(C52,'Round 3'!$K$5:$K$64,0))))</f>
        <v/>
      </c>
      <c r="I52" s="438" t="str">
        <f ca="1">IF(C52="","",(INDEX('Round 4'!$N$5:$N$64,MATCH(C52,'Round 4'!$K$5:$K$64,0))))</f>
        <v/>
      </c>
      <c r="J52" s="438" t="str">
        <f ca="1">IF(C52="","",(INDEX('Round 5'!$N$5:$N$64,MATCH(C52,'Round 5'!$K$5:$K$64,0))))</f>
        <v/>
      </c>
      <c r="K52" s="438" t="str">
        <f ca="1">IF(C52="","",(INDEX('Round 6'!$N$5:$N$64,MATCH(C52,'Round 6'!$K$5:$K$64,0))))</f>
        <v/>
      </c>
      <c r="L52" s="438" t="str">
        <f ca="1">IF(C52="","",(INDEX('Round 7'!$N$5:$N$64,MATCH(C52,'Round 7'!$K$5:$K$64,0))))</f>
        <v/>
      </c>
      <c r="M52" s="438" t="str">
        <f ca="1">IF(C52="","",(INDEX('Round 8'!$N$5:$N$64,MATCH(C52,'Round 8'!$K$5:$K$64,0))))</f>
        <v/>
      </c>
      <c r="N52" s="438" t="str">
        <f ca="1">IF(C52="","",(INDEX('Round 9'!$N$5:$N$64,MATCH(C52,'Round 9'!$K$5:$K$64,0))))</f>
        <v/>
      </c>
      <c r="O52" s="438" t="str">
        <f ca="1">IF(C52="","",(INDEX('Round 10'!$N$5:$N$64,MATCH(C52,'Round 10'!$K$5:$K$64,0))))</f>
        <v/>
      </c>
      <c r="P52" s="438" t="str">
        <f ca="1">IF(C52="","",(INDEX('Round 11'!$N$5:$N$64,MATCH(C52,'Round 11'!$K$5:$K$64,0))))</f>
        <v/>
      </c>
      <c r="Q52" s="451" t="str">
        <f ca="1">IF(C52="","",(INDEX('Round 12'!$N$5:$N$64,MATCH(C52,'Round 12'!$K$5:$K$64,0))))</f>
        <v/>
      </c>
      <c r="R52" s="479" t="str">
        <f t="shared" ca="1" si="5"/>
        <v/>
      </c>
    </row>
    <row r="53" spans="2:18" s="447" customFormat="1" ht="14.25">
      <c r="B53" s="46">
        <v>50</v>
      </c>
      <c r="C53" s="449" t="str">
        <f ca="1">'Final Scores'!C55</f>
        <v/>
      </c>
      <c r="D53" s="496" t="str">
        <f t="shared" ca="1" si="3"/>
        <v/>
      </c>
      <c r="E53" s="461" t="str">
        <f t="shared" ca="1" si="4"/>
        <v/>
      </c>
      <c r="F53" s="438" t="str">
        <f ca="1">IF(C53="","",(INDEX('Round 1'!$N$5:$N$64,MATCH(C53,'Round 1'!$K$5:$K$64,0))))</f>
        <v/>
      </c>
      <c r="G53" s="438" t="str">
        <f ca="1">IF(C53="","",(INDEX('Round 2'!$N$5:$N$64,MATCH(C53,'Round 2'!$K$5:$K$64,0))))</f>
        <v/>
      </c>
      <c r="H53" s="438" t="str">
        <f ca="1">IF(C53="","",(INDEX('Round 3'!$N$5:$N$64,MATCH(C53,'Round 3'!$K$5:$K$64,0))))</f>
        <v/>
      </c>
      <c r="I53" s="438" t="str">
        <f ca="1">IF(C53="","",(INDEX('Round 4'!$N$5:$N$64,MATCH(C53,'Round 4'!$K$5:$K$64,0))))</f>
        <v/>
      </c>
      <c r="J53" s="438" t="str">
        <f ca="1">IF(C53="","",(INDEX('Round 5'!$N$5:$N$64,MATCH(C53,'Round 5'!$K$5:$K$64,0))))</f>
        <v/>
      </c>
      <c r="K53" s="438" t="str">
        <f ca="1">IF(C53="","",(INDEX('Round 6'!$N$5:$N$64,MATCH(C53,'Round 6'!$K$5:$K$64,0))))</f>
        <v/>
      </c>
      <c r="L53" s="438" t="str">
        <f ca="1">IF(C53="","",(INDEX('Round 7'!$N$5:$N$64,MATCH(C53,'Round 7'!$K$5:$K$64,0))))</f>
        <v/>
      </c>
      <c r="M53" s="438" t="str">
        <f ca="1">IF(C53="","",(INDEX('Round 8'!$N$5:$N$64,MATCH(C53,'Round 8'!$K$5:$K$64,0))))</f>
        <v/>
      </c>
      <c r="N53" s="438" t="str">
        <f ca="1">IF(C53="","",(INDEX('Round 9'!$N$5:$N$64,MATCH(C53,'Round 9'!$K$5:$K$64,0))))</f>
        <v/>
      </c>
      <c r="O53" s="438" t="str">
        <f ca="1">IF(C53="","",(INDEX('Round 10'!$N$5:$N$64,MATCH(C53,'Round 10'!$K$5:$K$64,0))))</f>
        <v/>
      </c>
      <c r="P53" s="438" t="str">
        <f ca="1">IF(C53="","",(INDEX('Round 11'!$N$5:$N$64,MATCH(C53,'Round 11'!$K$5:$K$64,0))))</f>
        <v/>
      </c>
      <c r="Q53" s="451" t="str">
        <f ca="1">IF(C53="","",(INDEX('Round 12'!$N$5:$N$64,MATCH(C53,'Round 12'!$K$5:$K$64,0))))</f>
        <v/>
      </c>
      <c r="R53" s="479" t="str">
        <f t="shared" ca="1" si="5"/>
        <v/>
      </c>
    </row>
    <row r="54" spans="2:18" s="447" customFormat="1" ht="14.25">
      <c r="B54" s="46">
        <v>51</v>
      </c>
      <c r="C54" s="449" t="str">
        <f ca="1">'Final Scores'!C56</f>
        <v/>
      </c>
      <c r="D54" s="496" t="str">
        <f t="shared" ca="1" si="3"/>
        <v/>
      </c>
      <c r="E54" s="461" t="str">
        <f t="shared" ca="1" si="4"/>
        <v/>
      </c>
      <c r="F54" s="438" t="str">
        <f ca="1">IF(C54="","",(INDEX('Round 1'!$N$5:$N$64,MATCH(C54,'Round 1'!$K$5:$K$64,0))))</f>
        <v/>
      </c>
      <c r="G54" s="438" t="str">
        <f ca="1">IF(C54="","",(INDEX('Round 2'!$N$5:$N$64,MATCH(C54,'Round 2'!$K$5:$K$64,0))))</f>
        <v/>
      </c>
      <c r="H54" s="438" t="str">
        <f ca="1">IF(C54="","",(INDEX('Round 3'!$N$5:$N$64,MATCH(C54,'Round 3'!$K$5:$K$64,0))))</f>
        <v/>
      </c>
      <c r="I54" s="438" t="str">
        <f ca="1">IF(C54="","",(INDEX('Round 4'!$N$5:$N$64,MATCH(C54,'Round 4'!$K$5:$K$64,0))))</f>
        <v/>
      </c>
      <c r="J54" s="438" t="str">
        <f ca="1">IF(C54="","",(INDEX('Round 5'!$N$5:$N$64,MATCH(C54,'Round 5'!$K$5:$K$64,0))))</f>
        <v/>
      </c>
      <c r="K54" s="438" t="str">
        <f ca="1">IF(C54="","",(INDEX('Round 6'!$N$5:$N$64,MATCH(C54,'Round 6'!$K$5:$K$64,0))))</f>
        <v/>
      </c>
      <c r="L54" s="438" t="str">
        <f ca="1">IF(C54="","",(INDEX('Round 7'!$N$5:$N$64,MATCH(C54,'Round 7'!$K$5:$K$64,0))))</f>
        <v/>
      </c>
      <c r="M54" s="438" t="str">
        <f ca="1">IF(C54="","",(INDEX('Round 8'!$N$5:$N$64,MATCH(C54,'Round 8'!$K$5:$K$64,0))))</f>
        <v/>
      </c>
      <c r="N54" s="438" t="str">
        <f ca="1">IF(C54="","",(INDEX('Round 9'!$N$5:$N$64,MATCH(C54,'Round 9'!$K$5:$K$64,0))))</f>
        <v/>
      </c>
      <c r="O54" s="438" t="str">
        <f ca="1">IF(C54="","",(INDEX('Round 10'!$N$5:$N$64,MATCH(C54,'Round 10'!$K$5:$K$64,0))))</f>
        <v/>
      </c>
      <c r="P54" s="438" t="str">
        <f ca="1">IF(C54="","",(INDEX('Round 11'!$N$5:$N$64,MATCH(C54,'Round 11'!$K$5:$K$64,0))))</f>
        <v/>
      </c>
      <c r="Q54" s="451" t="str">
        <f ca="1">IF(C54="","",(INDEX('Round 12'!$N$5:$N$64,MATCH(C54,'Round 12'!$K$5:$K$64,0))))</f>
        <v/>
      </c>
      <c r="R54" s="479" t="str">
        <f t="shared" ca="1" si="5"/>
        <v/>
      </c>
    </row>
    <row r="55" spans="2:18" s="447" customFormat="1" ht="14.25">
      <c r="B55" s="46">
        <v>52</v>
      </c>
      <c r="C55" s="449" t="str">
        <f ca="1">'Final Scores'!C57</f>
        <v/>
      </c>
      <c r="D55" s="496" t="str">
        <f t="shared" ca="1" si="3"/>
        <v/>
      </c>
      <c r="E55" s="461" t="str">
        <f t="shared" ca="1" si="4"/>
        <v/>
      </c>
      <c r="F55" s="438" t="str">
        <f ca="1">IF(C55="","",(INDEX('Round 1'!$N$5:$N$64,MATCH(C55,'Round 1'!$K$5:$K$64,0))))</f>
        <v/>
      </c>
      <c r="G55" s="438" t="str">
        <f ca="1">IF(C55="","",(INDEX('Round 2'!$N$5:$N$64,MATCH(C55,'Round 2'!$K$5:$K$64,0))))</f>
        <v/>
      </c>
      <c r="H55" s="438" t="str">
        <f ca="1">IF(C55="","",(INDEX('Round 3'!$N$5:$N$64,MATCH(C55,'Round 3'!$K$5:$K$64,0))))</f>
        <v/>
      </c>
      <c r="I55" s="438" t="str">
        <f ca="1">IF(C55="","",(INDEX('Round 4'!$N$5:$N$64,MATCH(C55,'Round 4'!$K$5:$K$64,0))))</f>
        <v/>
      </c>
      <c r="J55" s="438" t="str">
        <f ca="1">IF(C55="","",(INDEX('Round 5'!$N$5:$N$64,MATCH(C55,'Round 5'!$K$5:$K$64,0))))</f>
        <v/>
      </c>
      <c r="K55" s="438" t="str">
        <f ca="1">IF(C55="","",(INDEX('Round 6'!$N$5:$N$64,MATCH(C55,'Round 6'!$K$5:$K$64,0))))</f>
        <v/>
      </c>
      <c r="L55" s="438" t="str">
        <f ca="1">IF(C55="","",(INDEX('Round 7'!$N$5:$N$64,MATCH(C55,'Round 7'!$K$5:$K$64,0))))</f>
        <v/>
      </c>
      <c r="M55" s="438" t="str">
        <f ca="1">IF(C55="","",(INDEX('Round 8'!$N$5:$N$64,MATCH(C55,'Round 8'!$K$5:$K$64,0))))</f>
        <v/>
      </c>
      <c r="N55" s="438" t="str">
        <f ca="1">IF(C55="","",(INDEX('Round 9'!$N$5:$N$64,MATCH(C55,'Round 9'!$K$5:$K$64,0))))</f>
        <v/>
      </c>
      <c r="O55" s="438" t="str">
        <f ca="1">IF(C55="","",(INDEX('Round 10'!$N$5:$N$64,MATCH(C55,'Round 10'!$K$5:$K$64,0))))</f>
        <v/>
      </c>
      <c r="P55" s="438" t="str">
        <f ca="1">IF(C55="","",(INDEX('Round 11'!$N$5:$N$64,MATCH(C55,'Round 11'!$K$5:$K$64,0))))</f>
        <v/>
      </c>
      <c r="Q55" s="451" t="str">
        <f ca="1">IF(C55="","",(INDEX('Round 12'!$N$5:$N$64,MATCH(C55,'Round 12'!$K$5:$K$64,0))))</f>
        <v/>
      </c>
      <c r="R55" s="479" t="str">
        <f t="shared" ca="1" si="5"/>
        <v/>
      </c>
    </row>
    <row r="56" spans="2:18" s="447" customFormat="1" ht="14.25">
      <c r="B56" s="46">
        <v>53</v>
      </c>
      <c r="C56" s="449" t="str">
        <f ca="1">'Final Scores'!C58</f>
        <v/>
      </c>
      <c r="D56" s="496" t="str">
        <f t="shared" ca="1" si="3"/>
        <v/>
      </c>
      <c r="E56" s="461" t="str">
        <f t="shared" ca="1" si="4"/>
        <v/>
      </c>
      <c r="F56" s="438" t="str">
        <f ca="1">IF(C56="","",(INDEX('Round 1'!$N$5:$N$64,MATCH(C56,'Round 1'!$K$5:$K$64,0))))</f>
        <v/>
      </c>
      <c r="G56" s="438" t="str">
        <f ca="1">IF(C56="","",(INDEX('Round 2'!$N$5:$N$64,MATCH(C56,'Round 2'!$K$5:$K$64,0))))</f>
        <v/>
      </c>
      <c r="H56" s="438" t="str">
        <f ca="1">IF(C56="","",(INDEX('Round 3'!$N$5:$N$64,MATCH(C56,'Round 3'!$K$5:$K$64,0))))</f>
        <v/>
      </c>
      <c r="I56" s="438" t="str">
        <f ca="1">IF(C56="","",(INDEX('Round 4'!$N$5:$N$64,MATCH(C56,'Round 4'!$K$5:$K$64,0))))</f>
        <v/>
      </c>
      <c r="J56" s="438" t="str">
        <f ca="1">IF(C56="","",(INDEX('Round 5'!$N$5:$N$64,MATCH(C56,'Round 5'!$K$5:$K$64,0))))</f>
        <v/>
      </c>
      <c r="K56" s="438" t="str">
        <f ca="1">IF(C56="","",(INDEX('Round 6'!$N$5:$N$64,MATCH(C56,'Round 6'!$K$5:$K$64,0))))</f>
        <v/>
      </c>
      <c r="L56" s="438" t="str">
        <f ca="1">IF(C56="","",(INDEX('Round 7'!$N$5:$N$64,MATCH(C56,'Round 7'!$K$5:$K$64,0))))</f>
        <v/>
      </c>
      <c r="M56" s="438" t="str">
        <f ca="1">IF(C56="","",(INDEX('Round 8'!$N$5:$N$64,MATCH(C56,'Round 8'!$K$5:$K$64,0))))</f>
        <v/>
      </c>
      <c r="N56" s="438" t="str">
        <f ca="1">IF(C56="","",(INDEX('Round 9'!$N$5:$N$64,MATCH(C56,'Round 9'!$K$5:$K$64,0))))</f>
        <v/>
      </c>
      <c r="O56" s="438" t="str">
        <f ca="1">IF(C56="","",(INDEX('Round 10'!$N$5:$N$64,MATCH(C56,'Round 10'!$K$5:$K$64,0))))</f>
        <v/>
      </c>
      <c r="P56" s="438" t="str">
        <f ca="1">IF(C56="","",(INDEX('Round 11'!$N$5:$N$64,MATCH(C56,'Round 11'!$K$5:$K$64,0))))</f>
        <v/>
      </c>
      <c r="Q56" s="451" t="str">
        <f ca="1">IF(C56="","",(INDEX('Round 12'!$N$5:$N$64,MATCH(C56,'Round 12'!$K$5:$K$64,0))))</f>
        <v/>
      </c>
      <c r="R56" s="479" t="str">
        <f t="shared" ca="1" si="5"/>
        <v/>
      </c>
    </row>
    <row r="57" spans="2:18" s="447" customFormat="1" ht="14.25">
      <c r="B57" s="46">
        <v>54</v>
      </c>
      <c r="C57" s="449" t="str">
        <f ca="1">'Final Scores'!C59</f>
        <v/>
      </c>
      <c r="D57" s="496" t="str">
        <f t="shared" ca="1" si="3"/>
        <v/>
      </c>
      <c r="E57" s="461" t="str">
        <f t="shared" ca="1" si="4"/>
        <v/>
      </c>
      <c r="F57" s="438" t="str">
        <f ca="1">IF(C57="","",(INDEX('Round 1'!$N$5:$N$64,MATCH(C57,'Round 1'!$K$5:$K$64,0))))</f>
        <v/>
      </c>
      <c r="G57" s="438" t="str">
        <f ca="1">IF(C57="","",(INDEX('Round 2'!$N$5:$N$64,MATCH(C57,'Round 2'!$K$5:$K$64,0))))</f>
        <v/>
      </c>
      <c r="H57" s="438" t="str">
        <f ca="1">IF(C57="","",(INDEX('Round 3'!$N$5:$N$64,MATCH(C57,'Round 3'!$K$5:$K$64,0))))</f>
        <v/>
      </c>
      <c r="I57" s="438" t="str">
        <f ca="1">IF(C57="","",(INDEX('Round 4'!$N$5:$N$64,MATCH(C57,'Round 4'!$K$5:$K$64,0))))</f>
        <v/>
      </c>
      <c r="J57" s="438" t="str">
        <f ca="1">IF(C57="","",(INDEX('Round 5'!$N$5:$N$64,MATCH(C57,'Round 5'!$K$5:$K$64,0))))</f>
        <v/>
      </c>
      <c r="K57" s="438" t="str">
        <f ca="1">IF(C57="","",(INDEX('Round 6'!$N$5:$N$64,MATCH(C57,'Round 6'!$K$5:$K$64,0))))</f>
        <v/>
      </c>
      <c r="L57" s="438" t="str">
        <f ca="1">IF(C57="","",(INDEX('Round 7'!$N$5:$N$64,MATCH(C57,'Round 7'!$K$5:$K$64,0))))</f>
        <v/>
      </c>
      <c r="M57" s="438" t="str">
        <f ca="1">IF(C57="","",(INDEX('Round 8'!$N$5:$N$64,MATCH(C57,'Round 8'!$K$5:$K$64,0))))</f>
        <v/>
      </c>
      <c r="N57" s="438" t="str">
        <f ca="1">IF(C57="","",(INDEX('Round 9'!$N$5:$N$64,MATCH(C57,'Round 9'!$K$5:$K$64,0))))</f>
        <v/>
      </c>
      <c r="O57" s="438" t="str">
        <f ca="1">IF(C57="","",(INDEX('Round 10'!$N$5:$N$64,MATCH(C57,'Round 10'!$K$5:$K$64,0))))</f>
        <v/>
      </c>
      <c r="P57" s="438" t="str">
        <f ca="1">IF(C57="","",(INDEX('Round 11'!$N$5:$N$64,MATCH(C57,'Round 11'!$K$5:$K$64,0))))</f>
        <v/>
      </c>
      <c r="Q57" s="451" t="str">
        <f ca="1">IF(C57="","",(INDEX('Round 12'!$N$5:$N$64,MATCH(C57,'Round 12'!$K$5:$K$64,0))))</f>
        <v/>
      </c>
      <c r="R57" s="479" t="str">
        <f t="shared" ca="1" si="5"/>
        <v/>
      </c>
    </row>
    <row r="58" spans="2:18" s="447" customFormat="1" ht="14.25">
      <c r="B58" s="46">
        <v>55</v>
      </c>
      <c r="C58" s="449" t="str">
        <f ca="1">'Final Scores'!C60</f>
        <v/>
      </c>
      <c r="D58" s="496" t="str">
        <f t="shared" ca="1" si="3"/>
        <v/>
      </c>
      <c r="E58" s="461" t="str">
        <f t="shared" ca="1" si="4"/>
        <v/>
      </c>
      <c r="F58" s="438" t="str">
        <f ca="1">IF(C58="","",(INDEX('Round 1'!$N$5:$N$64,MATCH(C58,'Round 1'!$K$5:$K$64,0))))</f>
        <v/>
      </c>
      <c r="G58" s="438" t="str">
        <f ca="1">IF(C58="","",(INDEX('Round 2'!$N$5:$N$64,MATCH(C58,'Round 2'!$K$5:$K$64,0))))</f>
        <v/>
      </c>
      <c r="H58" s="438" t="str">
        <f ca="1">IF(C58="","",(INDEX('Round 3'!$N$5:$N$64,MATCH(C58,'Round 3'!$K$5:$K$64,0))))</f>
        <v/>
      </c>
      <c r="I58" s="438" t="str">
        <f ca="1">IF(C58="","",(INDEX('Round 4'!$N$5:$N$64,MATCH(C58,'Round 4'!$K$5:$K$64,0))))</f>
        <v/>
      </c>
      <c r="J58" s="438" t="str">
        <f ca="1">IF(C58="","",(INDEX('Round 5'!$N$5:$N$64,MATCH(C58,'Round 5'!$K$5:$K$64,0))))</f>
        <v/>
      </c>
      <c r="K58" s="438" t="str">
        <f ca="1">IF(C58="","",(INDEX('Round 6'!$N$5:$N$64,MATCH(C58,'Round 6'!$K$5:$K$64,0))))</f>
        <v/>
      </c>
      <c r="L58" s="438" t="str">
        <f ca="1">IF(C58="","",(INDEX('Round 7'!$N$5:$N$64,MATCH(C58,'Round 7'!$K$5:$K$64,0))))</f>
        <v/>
      </c>
      <c r="M58" s="438" t="str">
        <f ca="1">IF(C58="","",(INDEX('Round 8'!$N$5:$N$64,MATCH(C58,'Round 8'!$K$5:$K$64,0))))</f>
        <v/>
      </c>
      <c r="N58" s="438" t="str">
        <f ca="1">IF(C58="","",(INDEX('Round 9'!$N$5:$N$64,MATCH(C58,'Round 9'!$K$5:$K$64,0))))</f>
        <v/>
      </c>
      <c r="O58" s="438" t="str">
        <f ca="1">IF(C58="","",(INDEX('Round 10'!$N$5:$N$64,MATCH(C58,'Round 10'!$K$5:$K$64,0))))</f>
        <v/>
      </c>
      <c r="P58" s="438" t="str">
        <f ca="1">IF(C58="","",(INDEX('Round 11'!$N$5:$N$64,MATCH(C58,'Round 11'!$K$5:$K$64,0))))</f>
        <v/>
      </c>
      <c r="Q58" s="451" t="str">
        <f ca="1">IF(C58="","",(INDEX('Round 12'!$N$5:$N$64,MATCH(C58,'Round 12'!$K$5:$K$64,0))))</f>
        <v/>
      </c>
      <c r="R58" s="479" t="str">
        <f t="shared" ca="1" si="5"/>
        <v/>
      </c>
    </row>
    <row r="59" spans="2:18" s="447" customFormat="1" ht="14.25">
      <c r="B59" s="46">
        <v>56</v>
      </c>
      <c r="C59" s="449" t="str">
        <f ca="1">'Final Scores'!C61</f>
        <v/>
      </c>
      <c r="D59" s="496" t="str">
        <f t="shared" ca="1" si="3"/>
        <v/>
      </c>
      <c r="E59" s="461" t="str">
        <f t="shared" ca="1" si="4"/>
        <v/>
      </c>
      <c r="F59" s="438" t="str">
        <f ca="1">IF(C59="","",(INDEX('Round 1'!$N$5:$N$64,MATCH(C59,'Round 1'!$K$5:$K$64,0))))</f>
        <v/>
      </c>
      <c r="G59" s="438" t="str">
        <f ca="1">IF(C59="","",(INDEX('Round 2'!$N$5:$N$64,MATCH(C59,'Round 2'!$K$5:$K$64,0))))</f>
        <v/>
      </c>
      <c r="H59" s="438" t="str">
        <f ca="1">IF(C59="","",(INDEX('Round 3'!$N$5:$N$64,MATCH(C59,'Round 3'!$K$5:$K$64,0))))</f>
        <v/>
      </c>
      <c r="I59" s="438" t="str">
        <f ca="1">IF(C59="","",(INDEX('Round 4'!$N$5:$N$64,MATCH(C59,'Round 4'!$K$5:$K$64,0))))</f>
        <v/>
      </c>
      <c r="J59" s="438" t="str">
        <f ca="1">IF(C59="","",(INDEX('Round 5'!$N$5:$N$64,MATCH(C59,'Round 5'!$K$5:$K$64,0))))</f>
        <v/>
      </c>
      <c r="K59" s="438" t="str">
        <f ca="1">IF(C59="","",(INDEX('Round 6'!$N$5:$N$64,MATCH(C59,'Round 6'!$K$5:$K$64,0))))</f>
        <v/>
      </c>
      <c r="L59" s="438" t="str">
        <f ca="1">IF(C59="","",(INDEX('Round 7'!$N$5:$N$64,MATCH(C59,'Round 7'!$K$5:$K$64,0))))</f>
        <v/>
      </c>
      <c r="M59" s="438" t="str">
        <f ca="1">IF(C59="","",(INDEX('Round 8'!$N$5:$N$64,MATCH(C59,'Round 8'!$K$5:$K$64,0))))</f>
        <v/>
      </c>
      <c r="N59" s="438" t="str">
        <f ca="1">IF(C59="","",(INDEX('Round 9'!$N$5:$N$64,MATCH(C59,'Round 9'!$K$5:$K$64,0))))</f>
        <v/>
      </c>
      <c r="O59" s="438" t="str">
        <f ca="1">IF(C59="","",(INDEX('Round 10'!$N$5:$N$64,MATCH(C59,'Round 10'!$K$5:$K$64,0))))</f>
        <v/>
      </c>
      <c r="P59" s="438" t="str">
        <f ca="1">IF(C59="","",(INDEX('Round 11'!$N$5:$N$64,MATCH(C59,'Round 11'!$K$5:$K$64,0))))</f>
        <v/>
      </c>
      <c r="Q59" s="451" t="str">
        <f ca="1">IF(C59="","",(INDEX('Round 12'!$N$5:$N$64,MATCH(C59,'Round 12'!$K$5:$K$64,0))))</f>
        <v/>
      </c>
      <c r="R59" s="479" t="str">
        <f t="shared" ca="1" si="5"/>
        <v/>
      </c>
    </row>
    <row r="60" spans="2:18" s="447" customFormat="1" ht="14.25">
      <c r="B60" s="46">
        <v>57</v>
      </c>
      <c r="C60" s="449" t="str">
        <f ca="1">'Final Scores'!C62</f>
        <v/>
      </c>
      <c r="D60" s="496" t="str">
        <f t="shared" ca="1" si="3"/>
        <v/>
      </c>
      <c r="E60" s="461" t="str">
        <f t="shared" ca="1" si="4"/>
        <v/>
      </c>
      <c r="F60" s="438" t="str">
        <f ca="1">IF(C60="","",(INDEX('Round 1'!$N$5:$N$64,MATCH(C60,'Round 1'!$K$5:$K$64,0))))</f>
        <v/>
      </c>
      <c r="G60" s="438" t="str">
        <f ca="1">IF(C60="","",(INDEX('Round 2'!$N$5:$N$64,MATCH(C60,'Round 2'!$K$5:$K$64,0))))</f>
        <v/>
      </c>
      <c r="H60" s="438" t="str">
        <f ca="1">IF(C60="","",(INDEX('Round 3'!$N$5:$N$64,MATCH(C60,'Round 3'!$K$5:$K$64,0))))</f>
        <v/>
      </c>
      <c r="I60" s="438" t="str">
        <f ca="1">IF(C60="","",(INDEX('Round 4'!$N$5:$N$64,MATCH(C60,'Round 4'!$K$5:$K$64,0))))</f>
        <v/>
      </c>
      <c r="J60" s="438" t="str">
        <f ca="1">IF(C60="","",(INDEX('Round 5'!$N$5:$N$64,MATCH(C60,'Round 5'!$K$5:$K$64,0))))</f>
        <v/>
      </c>
      <c r="K60" s="438" t="str">
        <f ca="1">IF(C60="","",(INDEX('Round 6'!$N$5:$N$64,MATCH(C60,'Round 6'!$K$5:$K$64,0))))</f>
        <v/>
      </c>
      <c r="L60" s="438" t="str">
        <f ca="1">IF(C60="","",(INDEX('Round 7'!$N$5:$N$64,MATCH(C60,'Round 7'!$K$5:$K$64,0))))</f>
        <v/>
      </c>
      <c r="M60" s="438" t="str">
        <f ca="1">IF(C60="","",(INDEX('Round 8'!$N$5:$N$64,MATCH(C60,'Round 8'!$K$5:$K$64,0))))</f>
        <v/>
      </c>
      <c r="N60" s="438" t="str">
        <f ca="1">IF(C60="","",(INDEX('Round 9'!$N$5:$N$64,MATCH(C60,'Round 9'!$K$5:$K$64,0))))</f>
        <v/>
      </c>
      <c r="O60" s="438" t="str">
        <f ca="1">IF(C60="","",(INDEX('Round 10'!$N$5:$N$64,MATCH(C60,'Round 10'!$K$5:$K$64,0))))</f>
        <v/>
      </c>
      <c r="P60" s="438" t="str">
        <f ca="1">IF(C60="","",(INDEX('Round 11'!$N$5:$N$64,MATCH(C60,'Round 11'!$K$5:$K$64,0))))</f>
        <v/>
      </c>
      <c r="Q60" s="451" t="str">
        <f ca="1">IF(C60="","",(INDEX('Round 12'!$N$5:$N$64,MATCH(C60,'Round 12'!$K$5:$K$64,0))))</f>
        <v/>
      </c>
      <c r="R60" s="479" t="str">
        <f t="shared" ca="1" si="5"/>
        <v/>
      </c>
    </row>
    <row r="61" spans="2:18" s="447" customFormat="1" ht="14.25">
      <c r="B61" s="46">
        <v>58</v>
      </c>
      <c r="C61" s="449" t="str">
        <f ca="1">'Final Scores'!C63</f>
        <v/>
      </c>
      <c r="D61" s="496" t="str">
        <f t="shared" ca="1" si="3"/>
        <v/>
      </c>
      <c r="E61" s="461" t="str">
        <f t="shared" ca="1" si="4"/>
        <v/>
      </c>
      <c r="F61" s="438" t="str">
        <f ca="1">IF(C61="","",(INDEX('Round 1'!$N$5:$N$64,MATCH(C61,'Round 1'!$K$5:$K$64,0))))</f>
        <v/>
      </c>
      <c r="G61" s="438" t="str">
        <f ca="1">IF(C61="","",(INDEX('Round 2'!$N$5:$N$64,MATCH(C61,'Round 2'!$K$5:$K$64,0))))</f>
        <v/>
      </c>
      <c r="H61" s="438" t="str">
        <f ca="1">IF(C61="","",(INDEX('Round 3'!$N$5:$N$64,MATCH(C61,'Round 3'!$K$5:$K$64,0))))</f>
        <v/>
      </c>
      <c r="I61" s="438" t="str">
        <f ca="1">IF(C61="","",(INDEX('Round 4'!$N$5:$N$64,MATCH(C61,'Round 4'!$K$5:$K$64,0))))</f>
        <v/>
      </c>
      <c r="J61" s="438" t="str">
        <f ca="1">IF(C61="","",(INDEX('Round 5'!$N$5:$N$64,MATCH(C61,'Round 5'!$K$5:$K$64,0))))</f>
        <v/>
      </c>
      <c r="K61" s="438" t="str">
        <f ca="1">IF(C61="","",(INDEX('Round 6'!$N$5:$N$64,MATCH(C61,'Round 6'!$K$5:$K$64,0))))</f>
        <v/>
      </c>
      <c r="L61" s="438" t="str">
        <f ca="1">IF(C61="","",(INDEX('Round 7'!$N$5:$N$64,MATCH(C61,'Round 7'!$K$5:$K$64,0))))</f>
        <v/>
      </c>
      <c r="M61" s="438" t="str">
        <f ca="1">IF(C61="","",(INDEX('Round 8'!$N$5:$N$64,MATCH(C61,'Round 8'!$K$5:$K$64,0))))</f>
        <v/>
      </c>
      <c r="N61" s="438" t="str">
        <f ca="1">IF(C61="","",(INDEX('Round 9'!$N$5:$N$64,MATCH(C61,'Round 9'!$K$5:$K$64,0))))</f>
        <v/>
      </c>
      <c r="O61" s="438" t="str">
        <f ca="1">IF(C61="","",(INDEX('Round 10'!$N$5:$N$64,MATCH(C61,'Round 10'!$K$5:$K$64,0))))</f>
        <v/>
      </c>
      <c r="P61" s="438" t="str">
        <f ca="1">IF(C61="","",(INDEX('Round 11'!$N$5:$N$64,MATCH(C61,'Round 11'!$K$5:$K$64,0))))</f>
        <v/>
      </c>
      <c r="Q61" s="451" t="str">
        <f ca="1">IF(C61="","",(INDEX('Round 12'!$N$5:$N$64,MATCH(C61,'Round 12'!$K$5:$K$64,0))))</f>
        <v/>
      </c>
      <c r="R61" s="479" t="str">
        <f t="shared" ca="1" si="5"/>
        <v/>
      </c>
    </row>
    <row r="62" spans="2:18" s="447" customFormat="1" ht="14.25">
      <c r="B62" s="46">
        <v>59</v>
      </c>
      <c r="C62" s="449" t="str">
        <f ca="1">'Final Scores'!C64</f>
        <v/>
      </c>
      <c r="D62" s="496" t="str">
        <f t="shared" ca="1" si="3"/>
        <v/>
      </c>
      <c r="E62" s="461" t="str">
        <f t="shared" ca="1" si="4"/>
        <v/>
      </c>
      <c r="F62" s="438" t="str">
        <f ca="1">IF(C62="","",(INDEX('Round 1'!$N$5:$N$64,MATCH(C62,'Round 1'!$K$5:$K$64,0))))</f>
        <v/>
      </c>
      <c r="G62" s="438" t="str">
        <f ca="1">IF(C62="","",(INDEX('Round 2'!$N$5:$N$64,MATCH(C62,'Round 2'!$K$5:$K$64,0))))</f>
        <v/>
      </c>
      <c r="H62" s="438" t="str">
        <f ca="1">IF(C62="","",(INDEX('Round 3'!$N$5:$N$64,MATCH(C62,'Round 3'!$K$5:$K$64,0))))</f>
        <v/>
      </c>
      <c r="I62" s="438" t="str">
        <f ca="1">IF(C62="","",(INDEX('Round 4'!$N$5:$N$64,MATCH(C62,'Round 4'!$K$5:$K$64,0))))</f>
        <v/>
      </c>
      <c r="J62" s="438" t="str">
        <f ca="1">IF(C62="","",(INDEX('Round 5'!$N$5:$N$64,MATCH(C62,'Round 5'!$K$5:$K$64,0))))</f>
        <v/>
      </c>
      <c r="K62" s="438" t="str">
        <f ca="1">IF(C62="","",(INDEX('Round 6'!$N$5:$N$64,MATCH(C62,'Round 6'!$K$5:$K$64,0))))</f>
        <v/>
      </c>
      <c r="L62" s="438" t="str">
        <f ca="1">IF(C62="","",(INDEX('Round 7'!$N$5:$N$64,MATCH(C62,'Round 7'!$K$5:$K$64,0))))</f>
        <v/>
      </c>
      <c r="M62" s="438" t="str">
        <f ca="1">IF(C62="","",(INDEX('Round 8'!$N$5:$N$64,MATCH(C62,'Round 8'!$K$5:$K$64,0))))</f>
        <v/>
      </c>
      <c r="N62" s="438" t="str">
        <f ca="1">IF(C62="","",(INDEX('Round 9'!$N$5:$N$64,MATCH(C62,'Round 9'!$K$5:$K$64,0))))</f>
        <v/>
      </c>
      <c r="O62" s="438" t="str">
        <f ca="1">IF(C62="","",(INDEX('Round 10'!$N$5:$N$64,MATCH(C62,'Round 10'!$K$5:$K$64,0))))</f>
        <v/>
      </c>
      <c r="P62" s="438" t="str">
        <f ca="1">IF(C62="","",(INDEX('Round 11'!$N$5:$N$64,MATCH(C62,'Round 11'!$K$5:$K$64,0))))</f>
        <v/>
      </c>
      <c r="Q62" s="451" t="str">
        <f ca="1">IF(C62="","",(INDEX('Round 12'!$N$5:$N$64,MATCH(C62,'Round 12'!$K$5:$K$64,0))))</f>
        <v/>
      </c>
      <c r="R62" s="479" t="str">
        <f t="shared" ca="1" si="5"/>
        <v/>
      </c>
    </row>
    <row r="63" spans="2:18" s="447" customFormat="1" thickBot="1">
      <c r="B63" s="454">
        <v>60</v>
      </c>
      <c r="C63" s="459" t="str">
        <f ca="1">'Final Scores'!C65</f>
        <v/>
      </c>
      <c r="D63" s="498" t="str">
        <f t="shared" ca="1" si="3"/>
        <v/>
      </c>
      <c r="E63" s="462" t="str">
        <f t="shared" ca="1" si="4"/>
        <v/>
      </c>
      <c r="F63" s="456" t="str">
        <f ca="1">IF(C63="","",(INDEX('Round 1'!$N$5:$N$64,MATCH(C63,'Round 1'!$K$5:$K$64,0))))</f>
        <v/>
      </c>
      <c r="G63" s="456" t="str">
        <f ca="1">IF(C63="","",(INDEX('Round 2'!$N$5:$N$64,MATCH(C63,'Round 2'!$K$5:$K$64,0))))</f>
        <v/>
      </c>
      <c r="H63" s="456" t="str">
        <f ca="1">IF(C63="","",(INDEX('Round 3'!$N$5:$N$64,MATCH(C63,'Round 3'!$K$5:$K$64,0))))</f>
        <v/>
      </c>
      <c r="I63" s="456" t="str">
        <f ca="1">IF(C63="","",(INDEX('Round 4'!$N$5:$N$64,MATCH(C63,'Round 4'!$K$5:$K$64,0))))</f>
        <v/>
      </c>
      <c r="J63" s="456" t="str">
        <f ca="1">IF(C63="","",(INDEX('Round 5'!$N$5:$N$64,MATCH(C63,'Round 5'!$K$5:$K$64,0))))</f>
        <v/>
      </c>
      <c r="K63" s="456" t="str">
        <f ca="1">IF(C63="","",(INDEX('Round 6'!$N$5:$N$64,MATCH(C63,'Round 6'!$K$5:$K$64,0))))</f>
        <v/>
      </c>
      <c r="L63" s="456" t="str">
        <f ca="1">IF(C63="","",(INDEX('Round 7'!$N$5:$N$64,MATCH(C63,'Round 7'!$K$5:$K$64,0))))</f>
        <v/>
      </c>
      <c r="M63" s="456" t="str">
        <f ca="1">IF(C63="","",(INDEX('Round 8'!$N$5:$N$64,MATCH(C63,'Round 8'!$K$5:$K$64,0))))</f>
        <v/>
      </c>
      <c r="N63" s="456" t="str">
        <f ca="1">IF(C63="","",(INDEX('Round 9'!$N$5:$N$64,MATCH(C63,'Round 9'!$K$5:$K$64,0))))</f>
        <v/>
      </c>
      <c r="O63" s="456" t="str">
        <f ca="1">IF(C63="","",(INDEX('Round 10'!$N$5:$N$64,MATCH(C63,'Round 10'!$K$5:$K$64,0))))</f>
        <v/>
      </c>
      <c r="P63" s="456" t="str">
        <f ca="1">IF(C63="","",(INDEX('Round 11'!$N$5:$N$64,MATCH(C63,'Round 11'!$K$5:$K$64,0))))</f>
        <v/>
      </c>
      <c r="Q63" s="457" t="str">
        <f ca="1">IF(C63="","",(INDEX('Round 12'!$N$5:$N$64,MATCH(C63,'Round 12'!$K$5:$K$64,0))))</f>
        <v/>
      </c>
      <c r="R63" s="479"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B2:K119"/>
  <sheetViews>
    <sheetView showGridLines="0" topLeftCell="A12" zoomScaleNormal="100" zoomScalePageLayoutView="150" workbookViewId="0">
      <selection activeCell="D20" sqref="D20"/>
    </sheetView>
  </sheetViews>
  <sheetFormatPr defaultColWidth="8.85546875" defaultRowHeight="14.25"/>
  <cols>
    <col min="1" max="1" width="2.7109375" style="447" customWidth="1"/>
    <col min="2" max="2" width="20.7109375" style="252" customWidth="1"/>
    <col min="3" max="3" width="25.7109375" style="252" customWidth="1"/>
    <col min="4" max="4" width="10.7109375" style="252" customWidth="1"/>
    <col min="5" max="9" width="8.85546875" style="447"/>
    <col min="10" max="10" width="19.140625" style="447" bestFit="1" customWidth="1"/>
    <col min="11" max="16384" width="8.85546875" style="447"/>
  </cols>
  <sheetData>
    <row r="2" spans="2:11" ht="30">
      <c r="B2" s="603" t="s">
        <v>125</v>
      </c>
      <c r="C2" s="604"/>
      <c r="D2" s="604"/>
    </row>
    <row r="3" spans="2:11" ht="42.95" customHeight="1" thickBot="1">
      <c r="B3" s="34" t="s">
        <v>99</v>
      </c>
      <c r="C3" s="463" t="s">
        <v>28</v>
      </c>
      <c r="D3" s="34" t="s">
        <v>29</v>
      </c>
      <c r="J3" s="499"/>
      <c r="K3" s="499"/>
    </row>
    <row r="4" spans="2:11" ht="19.5" customHeight="1">
      <c r="B4" s="541" t="s">
        <v>133</v>
      </c>
      <c r="C4" s="542" t="s">
        <v>134</v>
      </c>
      <c r="D4" s="500">
        <v>106853</v>
      </c>
      <c r="J4" s="499"/>
      <c r="K4" s="499"/>
    </row>
    <row r="5" spans="2:11" ht="19.5" customHeight="1">
      <c r="B5" s="536" t="s">
        <v>135</v>
      </c>
      <c r="C5" s="538" t="s">
        <v>144</v>
      </c>
      <c r="D5" s="503">
        <v>3424</v>
      </c>
      <c r="J5" s="504"/>
      <c r="K5" s="499"/>
    </row>
    <row r="6" spans="2:11" ht="19.5" customHeight="1">
      <c r="B6" s="536" t="s">
        <v>136</v>
      </c>
      <c r="C6" s="538" t="s">
        <v>137</v>
      </c>
      <c r="D6" s="503">
        <v>67502</v>
      </c>
      <c r="J6" s="504"/>
      <c r="K6" s="499"/>
    </row>
    <row r="7" spans="2:11" ht="19.5" customHeight="1">
      <c r="B7" s="536" t="s">
        <v>138</v>
      </c>
      <c r="C7" s="538" t="s">
        <v>134</v>
      </c>
      <c r="D7" s="503">
        <v>33887</v>
      </c>
      <c r="J7" s="504"/>
      <c r="K7" s="499"/>
    </row>
    <row r="8" spans="2:11" ht="19.5" customHeight="1">
      <c r="B8" s="536" t="s">
        <v>139</v>
      </c>
      <c r="C8" s="538" t="s">
        <v>140</v>
      </c>
      <c r="D8" s="503">
        <v>34939</v>
      </c>
      <c r="J8" s="504"/>
      <c r="K8" s="499"/>
    </row>
    <row r="9" spans="2:11" ht="19.5" customHeight="1">
      <c r="B9" s="536" t="s">
        <v>141</v>
      </c>
      <c r="C9" s="538" t="s">
        <v>142</v>
      </c>
      <c r="D9" s="503">
        <v>543164</v>
      </c>
      <c r="J9" s="505"/>
      <c r="K9" s="499"/>
    </row>
    <row r="10" spans="2:11" ht="19.5" customHeight="1">
      <c r="B10" s="536" t="s">
        <v>143</v>
      </c>
      <c r="C10" s="538" t="s">
        <v>140</v>
      </c>
      <c r="D10" s="503">
        <v>91679</v>
      </c>
      <c r="J10" s="506"/>
      <c r="K10" s="499"/>
    </row>
    <row r="11" spans="2:11" ht="19.5" customHeight="1">
      <c r="B11" s="536" t="s">
        <v>132</v>
      </c>
      <c r="C11" s="538" t="s">
        <v>134</v>
      </c>
      <c r="D11" s="503">
        <v>38712</v>
      </c>
      <c r="J11" s="504"/>
      <c r="K11" s="499"/>
    </row>
    <row r="12" spans="2:11" ht="19.5" customHeight="1">
      <c r="B12" s="501" t="s">
        <v>145</v>
      </c>
      <c r="C12" s="502" t="s">
        <v>166</v>
      </c>
      <c r="D12" s="503">
        <v>505210</v>
      </c>
      <c r="J12" s="504"/>
      <c r="K12" s="499"/>
    </row>
    <row r="13" spans="2:11" ht="19.5" customHeight="1">
      <c r="B13" s="501" t="s">
        <v>146</v>
      </c>
      <c r="C13" s="502" t="s">
        <v>147</v>
      </c>
      <c r="D13" s="503">
        <v>6682</v>
      </c>
      <c r="J13" s="504"/>
      <c r="K13" s="499"/>
    </row>
    <row r="14" spans="2:11" ht="19.5" customHeight="1">
      <c r="B14" s="534" t="s">
        <v>156</v>
      </c>
      <c r="C14" s="502" t="s">
        <v>157</v>
      </c>
      <c r="D14" s="503">
        <v>18284</v>
      </c>
      <c r="J14" s="504"/>
      <c r="K14" s="499"/>
    </row>
    <row r="15" spans="2:11" ht="19.5" customHeight="1">
      <c r="B15" s="535" t="s">
        <v>158</v>
      </c>
      <c r="C15" s="539" t="s">
        <v>163</v>
      </c>
      <c r="D15" s="602">
        <v>821298</v>
      </c>
      <c r="J15" s="504"/>
      <c r="K15" s="499"/>
    </row>
    <row r="16" spans="2:11" ht="19.5" customHeight="1">
      <c r="B16" s="535" t="s">
        <v>159</v>
      </c>
      <c r="C16" s="540" t="s">
        <v>163</v>
      </c>
      <c r="D16" s="601">
        <v>973636</v>
      </c>
      <c r="J16" s="506"/>
      <c r="K16" s="499"/>
    </row>
    <row r="17" spans="2:11" ht="19.5" customHeight="1">
      <c r="B17" s="535" t="s">
        <v>160</v>
      </c>
      <c r="C17" s="539" t="s">
        <v>164</v>
      </c>
      <c r="D17" s="537">
        <v>82921</v>
      </c>
      <c r="J17" s="504"/>
      <c r="K17" s="499"/>
    </row>
    <row r="18" spans="2:11" ht="19.5" customHeight="1">
      <c r="B18" s="536" t="s">
        <v>161</v>
      </c>
      <c r="C18" s="539" t="s">
        <v>147</v>
      </c>
      <c r="D18" s="537">
        <v>478168</v>
      </c>
      <c r="J18" s="504"/>
      <c r="K18" s="499"/>
    </row>
    <row r="19" spans="2:11" ht="19.5" customHeight="1">
      <c r="B19" s="535" t="s">
        <v>162</v>
      </c>
      <c r="C19" s="539" t="s">
        <v>165</v>
      </c>
      <c r="D19" s="600">
        <v>69291</v>
      </c>
      <c r="J19" s="507"/>
      <c r="K19" s="499"/>
    </row>
    <row r="20" spans="2:11" ht="19.5" customHeight="1">
      <c r="B20" s="535" t="s">
        <v>167</v>
      </c>
      <c r="C20" s="539" t="s">
        <v>168</v>
      </c>
      <c r="D20" s="537"/>
      <c r="J20" s="504"/>
      <c r="K20" s="499"/>
    </row>
    <row r="21" spans="2:11" ht="19.5" customHeight="1">
      <c r="B21" s="534"/>
      <c r="C21" s="539"/>
      <c r="D21" s="537"/>
      <c r="J21" s="504"/>
      <c r="K21" s="499"/>
    </row>
    <row r="22" spans="2:11" ht="19.5" customHeight="1">
      <c r="B22" s="534"/>
      <c r="C22" s="538"/>
      <c r="D22" s="503"/>
      <c r="J22" s="505"/>
      <c r="K22" s="499"/>
    </row>
    <row r="23" spans="2:11" ht="19.5" customHeight="1">
      <c r="B23" s="501"/>
      <c r="C23" s="502"/>
      <c r="D23" s="503"/>
      <c r="J23" s="504"/>
      <c r="K23" s="499"/>
    </row>
    <row r="24" spans="2:11" ht="19.5" customHeight="1">
      <c r="B24" s="501"/>
      <c r="C24" s="502"/>
      <c r="D24" s="503"/>
      <c r="J24" s="499"/>
      <c r="K24" s="499"/>
    </row>
    <row r="25" spans="2:11" ht="19.5" customHeight="1">
      <c r="B25" s="501"/>
      <c r="C25" s="502"/>
      <c r="D25" s="503"/>
    </row>
    <row r="26" spans="2:11" ht="19.5" customHeight="1">
      <c r="B26" s="501"/>
      <c r="C26" s="502"/>
      <c r="D26" s="503"/>
    </row>
    <row r="27" spans="2:11" ht="19.5" customHeight="1">
      <c r="B27" s="501"/>
      <c r="C27" s="502"/>
      <c r="D27" s="503"/>
    </row>
    <row r="28" spans="2:11" ht="19.5" customHeight="1">
      <c r="B28" s="501"/>
      <c r="C28" s="502"/>
      <c r="D28" s="503"/>
    </row>
    <row r="29" spans="2:11" ht="19.5" customHeight="1">
      <c r="B29" s="501"/>
      <c r="C29" s="502"/>
      <c r="D29" s="503"/>
    </row>
    <row r="30" spans="2:11" ht="19.5" customHeight="1">
      <c r="B30" s="501"/>
      <c r="C30" s="502"/>
      <c r="D30" s="503"/>
    </row>
    <row r="31" spans="2:11" ht="19.5" customHeight="1">
      <c r="B31" s="501"/>
      <c r="C31" s="502"/>
      <c r="D31" s="503"/>
    </row>
    <row r="32" spans="2:11" ht="19.5" customHeight="1">
      <c r="B32" s="501"/>
      <c r="C32" s="502"/>
      <c r="D32" s="503"/>
    </row>
    <row r="33" spans="2:4" ht="19.5" customHeight="1">
      <c r="B33" s="501"/>
      <c r="C33" s="502"/>
      <c r="D33" s="503"/>
    </row>
    <row r="34" spans="2:4" ht="19.5" customHeight="1">
      <c r="B34" s="501"/>
      <c r="C34" s="502"/>
      <c r="D34" s="503"/>
    </row>
    <row r="35" spans="2:4" ht="19.5" customHeight="1">
      <c r="B35" s="501"/>
      <c r="C35" s="502"/>
      <c r="D35" s="503"/>
    </row>
    <row r="36" spans="2:4" ht="19.5" customHeight="1">
      <c r="B36" s="501"/>
      <c r="C36" s="502"/>
      <c r="D36" s="503"/>
    </row>
    <row r="37" spans="2:4" ht="19.5" customHeight="1">
      <c r="B37" s="501"/>
      <c r="C37" s="502"/>
      <c r="D37" s="503"/>
    </row>
    <row r="38" spans="2:4" ht="19.5" customHeight="1">
      <c r="B38" s="501"/>
      <c r="C38" s="502"/>
      <c r="D38" s="503"/>
    </row>
    <row r="39" spans="2:4" ht="19.5" customHeight="1">
      <c r="B39" s="501"/>
      <c r="C39" s="502"/>
      <c r="D39" s="503"/>
    </row>
    <row r="40" spans="2:4" ht="19.5" customHeight="1">
      <c r="B40" s="501"/>
      <c r="C40" s="502"/>
      <c r="D40" s="503"/>
    </row>
    <row r="41" spans="2:4" ht="19.5" customHeight="1">
      <c r="B41" s="501"/>
      <c r="C41" s="502"/>
      <c r="D41" s="503"/>
    </row>
    <row r="42" spans="2:4" ht="19.5" customHeight="1">
      <c r="B42" s="501"/>
      <c r="C42" s="502"/>
      <c r="D42" s="503"/>
    </row>
    <row r="43" spans="2:4" ht="19.5" customHeight="1">
      <c r="B43" s="501"/>
      <c r="C43" s="502"/>
      <c r="D43" s="503"/>
    </row>
    <row r="44" spans="2:4" ht="19.5" customHeight="1">
      <c r="B44" s="501"/>
      <c r="C44" s="502"/>
      <c r="D44" s="503"/>
    </row>
    <row r="45" spans="2:4" ht="19.5" customHeight="1">
      <c r="B45" s="501"/>
      <c r="C45" s="502"/>
      <c r="D45" s="503"/>
    </row>
    <row r="46" spans="2:4" ht="19.5" customHeight="1">
      <c r="B46" s="501"/>
      <c r="C46" s="502"/>
      <c r="D46" s="503"/>
    </row>
    <row r="47" spans="2:4" ht="19.5" customHeight="1">
      <c r="B47" s="501"/>
      <c r="C47" s="502"/>
      <c r="D47" s="503"/>
    </row>
    <row r="48" spans="2:4" ht="19.5" customHeight="1">
      <c r="B48" s="501"/>
      <c r="C48" s="502"/>
      <c r="D48" s="503"/>
    </row>
    <row r="49" spans="2:4" ht="19.5" customHeight="1">
      <c r="B49" s="501"/>
      <c r="C49" s="502"/>
      <c r="D49" s="503"/>
    </row>
    <row r="50" spans="2:4" ht="19.5" customHeight="1">
      <c r="B50" s="501"/>
      <c r="C50" s="502"/>
      <c r="D50" s="503"/>
    </row>
    <row r="51" spans="2:4" ht="19.5" customHeight="1">
      <c r="B51" s="501"/>
      <c r="C51" s="502"/>
      <c r="D51" s="503"/>
    </row>
    <row r="52" spans="2:4" ht="19.5" customHeight="1">
      <c r="B52" s="501"/>
      <c r="C52" s="502"/>
      <c r="D52" s="503"/>
    </row>
    <row r="53" spans="2:4" ht="19.5" customHeight="1">
      <c r="B53" s="501"/>
      <c r="C53" s="502"/>
      <c r="D53" s="503"/>
    </row>
    <row r="54" spans="2:4" ht="19.5" customHeight="1">
      <c r="B54" s="501"/>
      <c r="C54" s="502"/>
      <c r="D54" s="503"/>
    </row>
    <row r="55" spans="2:4" ht="19.5" customHeight="1">
      <c r="B55" s="501"/>
      <c r="C55" s="502"/>
      <c r="D55" s="503"/>
    </row>
    <row r="56" spans="2:4" ht="19.5" customHeight="1">
      <c r="B56" s="501"/>
      <c r="C56" s="502"/>
      <c r="D56" s="503"/>
    </row>
    <row r="57" spans="2:4" ht="19.5" customHeight="1">
      <c r="B57" s="501"/>
      <c r="C57" s="502"/>
      <c r="D57" s="503"/>
    </row>
    <row r="58" spans="2:4" ht="19.5" customHeight="1">
      <c r="B58" s="501"/>
      <c r="C58" s="502"/>
      <c r="D58" s="503"/>
    </row>
    <row r="59" spans="2:4" ht="19.5" customHeight="1">
      <c r="B59" s="501"/>
      <c r="C59" s="502"/>
      <c r="D59" s="503"/>
    </row>
    <row r="60" spans="2:4" ht="19.5" customHeight="1">
      <c r="B60" s="501"/>
      <c r="C60" s="502"/>
      <c r="D60" s="503"/>
    </row>
    <row r="61" spans="2:4" ht="19.5" customHeight="1">
      <c r="B61" s="501"/>
      <c r="C61" s="502"/>
      <c r="D61" s="503"/>
    </row>
    <row r="62" spans="2:4" ht="19.5" customHeight="1">
      <c r="B62" s="501"/>
      <c r="C62" s="502"/>
      <c r="D62" s="503"/>
    </row>
    <row r="63" spans="2:4" ht="19.5" customHeight="1">
      <c r="B63" s="501"/>
      <c r="C63" s="502"/>
      <c r="D63" s="503"/>
    </row>
    <row r="64" spans="2:4" ht="19.5" customHeight="1">
      <c r="B64" s="501"/>
      <c r="C64" s="502"/>
      <c r="D64" s="503"/>
    </row>
    <row r="65" spans="2:4" ht="19.5" customHeight="1">
      <c r="B65" s="501"/>
      <c r="C65" s="502"/>
      <c r="D65" s="503"/>
    </row>
    <row r="66" spans="2:4" ht="19.5" customHeight="1">
      <c r="B66" s="501"/>
      <c r="C66" s="502"/>
      <c r="D66" s="503"/>
    </row>
    <row r="67" spans="2:4" ht="19.5" customHeight="1">
      <c r="B67" s="501"/>
      <c r="C67" s="502"/>
      <c r="D67" s="503"/>
    </row>
    <row r="68" spans="2:4" ht="19.5" customHeight="1">
      <c r="B68" s="501"/>
      <c r="C68" s="502"/>
      <c r="D68" s="503"/>
    </row>
    <row r="69" spans="2:4" ht="19.5" customHeight="1">
      <c r="B69" s="501"/>
      <c r="C69" s="502"/>
      <c r="D69" s="503"/>
    </row>
    <row r="70" spans="2:4" ht="19.5" customHeight="1">
      <c r="B70" s="501"/>
      <c r="C70" s="502"/>
      <c r="D70" s="503"/>
    </row>
    <row r="71" spans="2:4" ht="19.5" customHeight="1">
      <c r="B71" s="501"/>
      <c r="C71" s="502"/>
      <c r="D71" s="503"/>
    </row>
    <row r="72" spans="2:4" ht="19.5" customHeight="1">
      <c r="B72" s="501"/>
      <c r="C72" s="502"/>
      <c r="D72" s="503"/>
    </row>
    <row r="73" spans="2:4" ht="19.5" customHeight="1">
      <c r="B73" s="501"/>
      <c r="C73" s="502"/>
      <c r="D73" s="503"/>
    </row>
    <row r="74" spans="2:4" ht="19.5" customHeight="1">
      <c r="B74" s="501"/>
      <c r="C74" s="502"/>
      <c r="D74" s="503"/>
    </row>
    <row r="75" spans="2:4" ht="19.5" customHeight="1">
      <c r="B75" s="501"/>
      <c r="C75" s="502"/>
      <c r="D75" s="503"/>
    </row>
    <row r="76" spans="2:4" ht="19.5" customHeight="1">
      <c r="B76" s="501"/>
      <c r="C76" s="502"/>
      <c r="D76" s="503"/>
    </row>
    <row r="77" spans="2:4" ht="19.5" customHeight="1">
      <c r="B77" s="501"/>
      <c r="C77" s="502"/>
      <c r="D77" s="503"/>
    </row>
    <row r="78" spans="2:4" ht="19.5" customHeight="1">
      <c r="B78" s="501"/>
      <c r="C78" s="502"/>
      <c r="D78" s="503"/>
    </row>
    <row r="79" spans="2:4" ht="19.5" customHeight="1">
      <c r="B79" s="501"/>
      <c r="C79" s="502"/>
      <c r="D79" s="503"/>
    </row>
    <row r="80" spans="2:4" ht="19.5" customHeight="1">
      <c r="B80" s="501"/>
      <c r="C80" s="502"/>
      <c r="D80" s="503"/>
    </row>
    <row r="81" spans="2:4" ht="19.5" customHeight="1">
      <c r="B81" s="501"/>
      <c r="C81" s="502"/>
      <c r="D81" s="503"/>
    </row>
    <row r="82" spans="2:4" ht="19.5" customHeight="1">
      <c r="B82" s="501"/>
      <c r="C82" s="502"/>
      <c r="D82" s="503"/>
    </row>
    <row r="83" spans="2:4" ht="19.5" customHeight="1">
      <c r="B83" s="501"/>
      <c r="C83" s="502"/>
      <c r="D83" s="503"/>
    </row>
    <row r="84" spans="2:4" ht="19.5" customHeight="1">
      <c r="B84" s="501"/>
      <c r="C84" s="502"/>
      <c r="D84" s="503"/>
    </row>
    <row r="85" spans="2:4" ht="19.5" customHeight="1">
      <c r="B85" s="501"/>
      <c r="C85" s="502"/>
      <c r="D85" s="503"/>
    </row>
    <row r="86" spans="2:4" ht="19.5" customHeight="1">
      <c r="B86" s="501"/>
      <c r="C86" s="502"/>
      <c r="D86" s="503"/>
    </row>
    <row r="87" spans="2:4" ht="19.5" customHeight="1">
      <c r="B87" s="501"/>
      <c r="C87" s="502"/>
      <c r="D87" s="503"/>
    </row>
    <row r="88" spans="2:4" ht="19.5" customHeight="1">
      <c r="B88" s="501"/>
      <c r="C88" s="502"/>
      <c r="D88" s="503"/>
    </row>
    <row r="89" spans="2:4" ht="19.5" customHeight="1">
      <c r="B89" s="501"/>
      <c r="C89" s="502"/>
      <c r="D89" s="503"/>
    </row>
    <row r="90" spans="2:4" ht="19.5" customHeight="1">
      <c r="B90" s="501"/>
      <c r="C90" s="502"/>
      <c r="D90" s="503"/>
    </row>
    <row r="91" spans="2:4" ht="19.5" customHeight="1">
      <c r="B91" s="501"/>
      <c r="C91" s="502"/>
      <c r="D91" s="503"/>
    </row>
    <row r="92" spans="2:4" ht="19.5" customHeight="1">
      <c r="B92" s="501"/>
      <c r="C92" s="502"/>
      <c r="D92" s="503"/>
    </row>
    <row r="93" spans="2:4" ht="19.5" customHeight="1">
      <c r="B93" s="501"/>
      <c r="C93" s="502"/>
      <c r="D93" s="503"/>
    </row>
    <row r="94" spans="2:4" ht="19.5" customHeight="1">
      <c r="B94" s="501"/>
      <c r="C94" s="502"/>
      <c r="D94" s="503"/>
    </row>
    <row r="95" spans="2:4" ht="19.5" customHeight="1">
      <c r="B95" s="501"/>
      <c r="C95" s="502"/>
      <c r="D95" s="503"/>
    </row>
    <row r="96" spans="2:4" ht="19.5" customHeight="1">
      <c r="B96" s="501"/>
      <c r="C96" s="502"/>
      <c r="D96" s="503"/>
    </row>
    <row r="97" spans="2:4" ht="19.5" customHeight="1">
      <c r="B97" s="501"/>
      <c r="C97" s="502"/>
      <c r="D97" s="503"/>
    </row>
    <row r="98" spans="2:4" ht="19.5" customHeight="1">
      <c r="B98" s="501"/>
      <c r="C98" s="502"/>
      <c r="D98" s="503"/>
    </row>
    <row r="99" spans="2:4" ht="19.5" customHeight="1">
      <c r="B99" s="501"/>
      <c r="C99" s="502"/>
      <c r="D99" s="503"/>
    </row>
    <row r="100" spans="2:4" ht="19.5" customHeight="1">
      <c r="B100" s="501"/>
      <c r="C100" s="502"/>
      <c r="D100" s="503"/>
    </row>
    <row r="101" spans="2:4" ht="19.5" customHeight="1">
      <c r="B101" s="501"/>
      <c r="C101" s="502"/>
      <c r="D101" s="503"/>
    </row>
    <row r="102" spans="2:4" ht="19.5" customHeight="1">
      <c r="B102" s="501"/>
      <c r="C102" s="502"/>
      <c r="D102" s="503"/>
    </row>
    <row r="103" spans="2:4" ht="19.5" customHeight="1">
      <c r="B103" s="501"/>
      <c r="C103" s="502"/>
      <c r="D103" s="503"/>
    </row>
    <row r="104" spans="2:4" ht="19.5" customHeight="1">
      <c r="B104" s="501"/>
      <c r="C104" s="502"/>
      <c r="D104" s="503"/>
    </row>
    <row r="105" spans="2:4" ht="19.5" customHeight="1">
      <c r="B105" s="501"/>
      <c r="C105" s="502"/>
      <c r="D105" s="503"/>
    </row>
    <row r="106" spans="2:4" ht="19.5" customHeight="1">
      <c r="B106" s="501"/>
      <c r="C106" s="502"/>
      <c r="D106" s="503"/>
    </row>
    <row r="107" spans="2:4" ht="19.5" customHeight="1">
      <c r="B107" s="501"/>
      <c r="C107" s="502"/>
      <c r="D107" s="503"/>
    </row>
    <row r="108" spans="2:4" ht="19.5" customHeight="1">
      <c r="B108" s="501"/>
      <c r="C108" s="502"/>
      <c r="D108" s="503"/>
    </row>
    <row r="109" spans="2:4" ht="19.5" customHeight="1">
      <c r="B109" s="501"/>
      <c r="C109" s="502"/>
      <c r="D109" s="503"/>
    </row>
    <row r="110" spans="2:4" ht="19.5" customHeight="1">
      <c r="B110" s="501"/>
      <c r="C110" s="502"/>
      <c r="D110" s="503"/>
    </row>
    <row r="111" spans="2:4" ht="19.5" customHeight="1">
      <c r="B111" s="501"/>
      <c r="C111" s="502"/>
      <c r="D111" s="503"/>
    </row>
    <row r="112" spans="2:4" ht="19.5" customHeight="1">
      <c r="B112" s="501"/>
      <c r="C112" s="502"/>
      <c r="D112" s="503"/>
    </row>
    <row r="113" spans="2:4" ht="19.5" customHeight="1">
      <c r="B113" s="501"/>
      <c r="C113" s="502"/>
      <c r="D113" s="503"/>
    </row>
    <row r="114" spans="2:4" ht="19.5" customHeight="1">
      <c r="B114" s="501"/>
      <c r="C114" s="502"/>
      <c r="D114" s="503"/>
    </row>
    <row r="115" spans="2:4" ht="19.5" customHeight="1">
      <c r="B115" s="501"/>
      <c r="C115" s="502"/>
      <c r="D115" s="503"/>
    </row>
    <row r="116" spans="2:4" ht="19.5" customHeight="1">
      <c r="B116" s="501"/>
      <c r="C116" s="502"/>
      <c r="D116" s="503"/>
    </row>
    <row r="117" spans="2:4" ht="19.5" customHeight="1">
      <c r="B117" s="501"/>
      <c r="C117" s="502"/>
      <c r="D117" s="503"/>
    </row>
    <row r="118" spans="2:4" ht="19.5" customHeight="1">
      <c r="B118" s="501"/>
      <c r="C118" s="502"/>
      <c r="D118" s="503"/>
    </row>
    <row r="119" spans="2:4" ht="19.5" customHeight="1" thickBot="1">
      <c r="B119" s="508"/>
      <c r="C119" s="509"/>
      <c r="D119" s="510"/>
    </row>
  </sheetData>
  <sheetProtection sheet="1" objects="1" scenarios="1" selectLockedCells="1"/>
  <mergeCells count="1">
    <mergeCell ref="B2:D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R63"/>
  <sheetViews>
    <sheetView showGridLines="0" workbookViewId="0"/>
  </sheetViews>
  <sheetFormatPr defaultColWidth="8.85546875" defaultRowHeight="15"/>
  <cols>
    <col min="1" max="1" width="2.140625" style="36" customWidth="1"/>
    <col min="2" max="2" width="7.7109375" style="36" customWidth="1"/>
    <col min="3" max="3" width="17" style="36" customWidth="1"/>
    <col min="4" max="4" width="6.7109375" style="36" customWidth="1"/>
    <col min="5" max="5" width="6.42578125" style="439" customWidth="1"/>
    <col min="6" max="17" width="5.28515625" style="36" customWidth="1"/>
    <col min="18" max="18" width="4.42578125" style="480" bestFit="1" customWidth="1"/>
    <col min="19" max="16384" width="8.85546875" style="36"/>
  </cols>
  <sheetData>
    <row r="1" spans="2:18" ht="30">
      <c r="B1" s="16"/>
      <c r="C1" s="17" t="s">
        <v>114</v>
      </c>
      <c r="G1" s="13"/>
      <c r="H1" s="16"/>
      <c r="I1" s="14"/>
      <c r="J1" s="16"/>
      <c r="K1" s="69"/>
      <c r="L1" s="330"/>
      <c r="M1" s="21"/>
      <c r="N1" s="64"/>
      <c r="O1" s="21"/>
      <c r="P1" s="64"/>
      <c r="Q1" s="21"/>
    </row>
    <row r="2" spans="2:18" ht="18">
      <c r="B2" s="308"/>
      <c r="C2" s="24"/>
      <c r="F2" s="616" t="s">
        <v>154</v>
      </c>
      <c r="G2" s="616"/>
      <c r="H2" s="616"/>
      <c r="I2" s="616"/>
      <c r="J2" s="616"/>
      <c r="K2" s="616"/>
      <c r="L2" s="616"/>
      <c r="M2" s="616"/>
      <c r="N2" s="616"/>
      <c r="O2" s="616"/>
      <c r="P2" s="616"/>
      <c r="Q2" s="616"/>
    </row>
    <row r="3" spans="2:18" ht="15.75" thickBot="1">
      <c r="B3" s="302" t="s">
        <v>51</v>
      </c>
      <c r="C3" s="440" t="s">
        <v>27</v>
      </c>
      <c r="D3" s="32" t="s">
        <v>120</v>
      </c>
      <c r="E3" s="440" t="s">
        <v>98</v>
      </c>
      <c r="F3" s="192">
        <v>1</v>
      </c>
      <c r="G3" s="416">
        <v>2</v>
      </c>
      <c r="H3" s="193">
        <v>3</v>
      </c>
      <c r="I3" s="194">
        <v>4</v>
      </c>
      <c r="J3" s="193">
        <v>5</v>
      </c>
      <c r="K3" s="194">
        <v>6</v>
      </c>
      <c r="L3" s="193">
        <v>7</v>
      </c>
      <c r="M3" s="194">
        <v>8</v>
      </c>
      <c r="N3" s="194">
        <v>9</v>
      </c>
      <c r="O3" s="194">
        <v>10</v>
      </c>
      <c r="P3" s="194">
        <v>11</v>
      </c>
      <c r="Q3" s="194">
        <v>12</v>
      </c>
    </row>
    <row r="4" spans="2:18" s="447" customFormat="1" ht="14.25">
      <c r="B4" s="441">
        <v>1</v>
      </c>
      <c r="C4" s="442" t="str">
        <f ca="1">'Final Scores'!C6</f>
        <v>Jon Garber</v>
      </c>
      <c r="D4" s="495">
        <f t="shared" ref="D4:D35" ca="1" si="0">IF(C4="","",RANK(E4,$E$4:$E$63,0))</f>
        <v>1</v>
      </c>
      <c r="E4" s="446">
        <f t="shared" ref="E4:E35" ca="1" si="1">SUM(F4:Q4)</f>
        <v>240</v>
      </c>
      <c r="F4" s="443">
        <f ca="1">IF(C4="","",(INDEX('Round 1'!$O$5:$O$64,MATCH(C4,'Round 1'!$K$5:$K$64,0))))</f>
        <v>40</v>
      </c>
      <c r="G4" s="444">
        <f ca="1">IF(C4="","",(INDEX('Round 2'!$O$5:$O$64,MATCH(C4,'Round 2'!$K$5:$K$64,0))))</f>
        <v>50</v>
      </c>
      <c r="H4" s="444">
        <f ca="1">IF(C4="","",(INDEX('Round 3'!$O$5:$O$64,MATCH(C4,'Round 3'!$K$5:$K$64,0))))</f>
        <v>50</v>
      </c>
      <c r="I4" s="444">
        <f ca="1">IF(C4="","",(INDEX('Round 4'!$O$5:$O$64,MATCH(C4,'Round 4'!$K$5:$K$64,0))))</f>
        <v>50</v>
      </c>
      <c r="J4" s="444">
        <f ca="1">IF(C4="","",(INDEX('Round 5'!$O$5:$O$64,MATCH(C4,'Round 5'!$K$5:$K$64,0))))</f>
        <v>50</v>
      </c>
      <c r="K4" s="444">
        <f ca="1">IF(C4="","",(INDEX('Round 6'!$O$5:$O$64,MATCH(C4,'Round 6'!$K$5:$K$64,0))))</f>
        <v>0</v>
      </c>
      <c r="L4" s="444">
        <f ca="1">IF(C4="","",(INDEX('Round 7'!$O$5:$O$64,MATCH(C4,'Round 7'!$K$5:$K$64,0))))</f>
        <v>0</v>
      </c>
      <c r="M4" s="444">
        <f ca="1">IF(C4="","",(INDEX('Round 8'!$O$5:$O$64,MATCH(C4,'Round 8'!$K$5:$K$64,0))))</f>
        <v>0</v>
      </c>
      <c r="N4" s="444">
        <f ca="1">IF(C4="","",(INDEX('Round 9'!$O$5:$O$64,MATCH(C4,'Round 9'!$K$5:$K$64,0))))</f>
        <v>0</v>
      </c>
      <c r="O4" s="444">
        <f ca="1">IF(C4="","",(INDEX('Round 10'!$O$5:$O$64,MATCH(C4,'Round 10'!$K$5:$K$64,0))))</f>
        <v>0</v>
      </c>
      <c r="P4" s="444">
        <f ca="1">IF(C4="","",(INDEX('Round 11'!$O$5:$O$64,MATCH(C4,'Round 11'!$K$5:$K$64,0))))</f>
        <v>0</v>
      </c>
      <c r="Q4" s="445">
        <f ca="1">IF(C4="","",(INDEX('Round 12'!$O$5:$O$64,MATCH(C4,'Round 12'!$K$5:$K$64,0))))</f>
        <v>0</v>
      </c>
      <c r="R4" s="479" t="str">
        <f t="shared" ref="R4:R35" ca="1" si="2">IF(C4="","",IF(COUNTIF(D:D,D4)&gt;1,"TIE",""))</f>
        <v/>
      </c>
    </row>
    <row r="5" spans="2:18" s="447" customFormat="1" ht="14.25">
      <c r="B5" s="448">
        <v>2</v>
      </c>
      <c r="C5" s="449" t="str">
        <f ca="1">'Final Scores'!C7</f>
        <v>Curtis Suter</v>
      </c>
      <c r="D5" s="496">
        <f t="shared" ca="1" si="0"/>
        <v>3</v>
      </c>
      <c r="E5" s="452">
        <f t="shared" ca="1" si="1"/>
        <v>215</v>
      </c>
      <c r="F5" s="450">
        <f ca="1">IF(C5="","",(INDEX('Round 1'!$O$5:$O$64,MATCH(C5,'Round 1'!$K$5:$K$64,0))))</f>
        <v>35</v>
      </c>
      <c r="G5" s="438">
        <f ca="1">IF(C5="","",(INDEX('Round 2'!$O$5:$O$64,MATCH(C5,'Round 2'!$K$5:$K$64,0))))</f>
        <v>45</v>
      </c>
      <c r="H5" s="438">
        <f ca="1">IF(C5="","",(INDEX('Round 3'!$O$5:$O$64,MATCH(C5,'Round 3'!$K$5:$K$64,0))))</f>
        <v>50</v>
      </c>
      <c r="I5" s="438">
        <f ca="1">IF(C5="","",(INDEX('Round 4'!$O$5:$O$64,MATCH(C5,'Round 4'!$K$5:$K$64,0))))</f>
        <v>45</v>
      </c>
      <c r="J5" s="438">
        <f ca="1">IF(C5="","",(INDEX('Round 5'!$O$5:$O$64,MATCH(C5,'Round 5'!$K$5:$K$64,0))))</f>
        <v>40</v>
      </c>
      <c r="K5" s="438">
        <f ca="1">IF(C5="","",(INDEX('Round 6'!$O$5:$O$64,MATCH(C5,'Round 6'!$K$5:$K$64,0))))</f>
        <v>0</v>
      </c>
      <c r="L5" s="438">
        <f ca="1">IF(C5="","",(INDEX('Round 7'!$O$5:$O$64,MATCH(C5,'Round 7'!$K$5:$K$64,0))))</f>
        <v>0</v>
      </c>
      <c r="M5" s="438">
        <f ca="1">IF(C5="","",(INDEX('Round 8'!$O$5:$O$64,MATCH(C5,'Round 8'!$K$5:$K$64,0))))</f>
        <v>0</v>
      </c>
      <c r="N5" s="438">
        <f ca="1">IF(C5="","",(INDEX('Round 9'!$O$5:$O$64,MATCH(C5,'Round 9'!$K$5:$K$64,0))))</f>
        <v>0</v>
      </c>
      <c r="O5" s="438">
        <f ca="1">IF(C5="","",(INDEX('Round 10'!$O$5:$O$64,MATCH(C5,'Round 10'!$K$5:$K$64,0))))</f>
        <v>0</v>
      </c>
      <c r="P5" s="438">
        <f ca="1">IF(C5="","",(INDEX('Round 11'!$O$5:$O$64,MATCH(C5,'Round 11'!$K$5:$K$64,0))))</f>
        <v>0</v>
      </c>
      <c r="Q5" s="451">
        <f ca="1">IF(C5="","",(INDEX('Round 12'!$O$5:$O$64,MATCH(C5,'Round 12'!$K$5:$K$64,0))))</f>
        <v>0</v>
      </c>
      <c r="R5" s="479" t="str">
        <f t="shared" ca="1" si="2"/>
        <v/>
      </c>
    </row>
    <row r="6" spans="2:18" s="447" customFormat="1" ht="14.25">
      <c r="B6" s="448">
        <v>3</v>
      </c>
      <c r="C6" s="449" t="str">
        <f ca="1">'Final Scores'!C8</f>
        <v>Carl Thuesen</v>
      </c>
      <c r="D6" s="496">
        <f t="shared" ca="1" si="0"/>
        <v>4</v>
      </c>
      <c r="E6" s="452">
        <f t="shared" ca="1" si="1"/>
        <v>165</v>
      </c>
      <c r="F6" s="450">
        <f ca="1">IF(C6="","",(INDEX('Round 1'!$O$5:$O$64,MATCH(C6,'Round 1'!$K$5:$K$64,0))))</f>
        <v>35</v>
      </c>
      <c r="G6" s="438">
        <f ca="1">IF(C6="","",(INDEX('Round 2'!$O$5:$O$64,MATCH(C6,'Round 2'!$K$5:$K$64,0))))</f>
        <v>45</v>
      </c>
      <c r="H6" s="438">
        <f ca="1">IF(C6="","",(INDEX('Round 3'!$O$5:$O$64,MATCH(C6,'Round 3'!$K$5:$K$64,0))))</f>
        <v>45</v>
      </c>
      <c r="I6" s="438">
        <f ca="1">IF(C6="","",(INDEX('Round 4'!$O$5:$O$64,MATCH(C6,'Round 4'!$K$5:$K$64,0))))</f>
        <v>40</v>
      </c>
      <c r="J6" s="438">
        <f ca="1">IF(C6="","",(INDEX('Round 5'!$O$5:$O$64,MATCH(C6,'Round 5'!$K$5:$K$64,0))))</f>
        <v>0</v>
      </c>
      <c r="K6" s="438">
        <f ca="1">IF(C6="","",(INDEX('Round 6'!$O$5:$O$64,MATCH(C6,'Round 6'!$K$5:$K$64,0))))</f>
        <v>0</v>
      </c>
      <c r="L6" s="438">
        <f ca="1">IF(C6="","",(INDEX('Round 7'!$O$5:$O$64,MATCH(C6,'Round 7'!$K$5:$K$64,0))))</f>
        <v>0</v>
      </c>
      <c r="M6" s="438">
        <f ca="1">IF(C6="","",(INDEX('Round 8'!$O$5:$O$64,MATCH(C6,'Round 8'!$K$5:$K$64,0))))</f>
        <v>0</v>
      </c>
      <c r="N6" s="438">
        <f ca="1">IF(C6="","",(INDEX('Round 9'!$O$5:$O$64,MATCH(C6,'Round 9'!$K$5:$K$64,0))))</f>
        <v>0</v>
      </c>
      <c r="O6" s="438">
        <f ca="1">IF(C6="","",(INDEX('Round 10'!$O$5:$O$64,MATCH(C6,'Round 10'!$K$5:$K$64,0))))</f>
        <v>0</v>
      </c>
      <c r="P6" s="438">
        <f ca="1">IF(C6="","",(INDEX('Round 11'!$O$5:$O$64,MATCH(C6,'Round 11'!$K$5:$K$64,0))))</f>
        <v>0</v>
      </c>
      <c r="Q6" s="451">
        <f ca="1">IF(C6="","",(INDEX('Round 12'!$O$5:$O$64,MATCH(C6,'Round 12'!$K$5:$K$64,0))))</f>
        <v>0</v>
      </c>
      <c r="R6" s="479" t="str">
        <f t="shared" ca="1" si="2"/>
        <v/>
      </c>
    </row>
    <row r="7" spans="2:18" s="447" customFormat="1" ht="14.25">
      <c r="B7" s="448">
        <v>4</v>
      </c>
      <c r="C7" s="449" t="str">
        <f ca="1">'Final Scores'!C9</f>
        <v>Greg Douglas</v>
      </c>
      <c r="D7" s="496">
        <f t="shared" ca="1" si="0"/>
        <v>2</v>
      </c>
      <c r="E7" s="452">
        <f t="shared" ca="1" si="1"/>
        <v>235</v>
      </c>
      <c r="F7" s="450">
        <f ca="1">IF(C7="","",(INDEX('Round 1'!$O$5:$O$64,MATCH(C7,'Round 1'!$K$5:$K$64,0))))</f>
        <v>45</v>
      </c>
      <c r="G7" s="438">
        <f ca="1">IF(C7="","",(INDEX('Round 2'!$O$5:$O$64,MATCH(C7,'Round 2'!$K$5:$K$64,0))))</f>
        <v>50</v>
      </c>
      <c r="H7" s="438">
        <f ca="1">IF(C7="","",(INDEX('Round 3'!$O$5:$O$64,MATCH(C7,'Round 3'!$K$5:$K$64,0))))</f>
        <v>50</v>
      </c>
      <c r="I7" s="438">
        <f ca="1">IF(C7="","",(INDEX('Round 4'!$O$5:$O$64,MATCH(C7,'Round 4'!$K$5:$K$64,0))))</f>
        <v>45</v>
      </c>
      <c r="J7" s="438">
        <f ca="1">IF(C7="","",(INDEX('Round 5'!$O$5:$O$64,MATCH(C7,'Round 5'!$K$5:$K$64,0))))</f>
        <v>45</v>
      </c>
      <c r="K7" s="438">
        <f ca="1">IF(C7="","",(INDEX('Round 6'!$O$5:$O$64,MATCH(C7,'Round 6'!$K$5:$K$64,0))))</f>
        <v>0</v>
      </c>
      <c r="L7" s="438">
        <f ca="1">IF(C7="","",(INDEX('Round 7'!$O$5:$O$64,MATCH(C7,'Round 7'!$K$5:$K$64,0))))</f>
        <v>0</v>
      </c>
      <c r="M7" s="438">
        <f ca="1">IF(C7="","",(INDEX('Round 8'!$O$5:$O$64,MATCH(C7,'Round 8'!$K$5:$K$64,0))))</f>
        <v>0</v>
      </c>
      <c r="N7" s="438">
        <f ca="1">IF(C7="","",(INDEX('Round 9'!$O$5:$O$64,MATCH(C7,'Round 9'!$K$5:$K$64,0))))</f>
        <v>0</v>
      </c>
      <c r="O7" s="438">
        <f ca="1">IF(C7="","",(INDEX('Round 10'!$O$5:$O$64,MATCH(C7,'Round 10'!$K$5:$K$64,0))))</f>
        <v>0</v>
      </c>
      <c r="P7" s="438">
        <f ca="1">IF(C7="","",(INDEX('Round 11'!$O$5:$O$64,MATCH(C7,'Round 11'!$K$5:$K$64,0))))</f>
        <v>0</v>
      </c>
      <c r="Q7" s="451">
        <f ca="1">IF(C7="","",(INDEX('Round 12'!$O$5:$O$64,MATCH(C7,'Round 12'!$K$5:$K$64,0))))</f>
        <v>0</v>
      </c>
      <c r="R7" s="479" t="str">
        <f t="shared" ca="1" si="2"/>
        <v/>
      </c>
    </row>
    <row r="8" spans="2:18" s="447" customFormat="1" ht="14.25">
      <c r="B8" s="448">
        <v>5</v>
      </c>
      <c r="C8" s="449" t="str">
        <f ca="1">'Final Scores'!C10</f>
        <v>Hal Aasen</v>
      </c>
      <c r="D8" s="496">
        <f t="shared" ca="1" si="0"/>
        <v>5</v>
      </c>
      <c r="E8" s="452">
        <f t="shared" ca="1" si="1"/>
        <v>60</v>
      </c>
      <c r="F8" s="450">
        <f ca="1">IF(C8="","",(INDEX('Round 1'!$O$5:$O$64,MATCH(C8,'Round 1'!$K$5:$K$64,0))))</f>
        <v>35</v>
      </c>
      <c r="G8" s="438">
        <f ca="1">IF(C8="","",(INDEX('Round 2'!$O$5:$O$64,MATCH(C8,'Round 2'!$K$5:$K$64,0))))</f>
        <v>25</v>
      </c>
      <c r="H8" s="438">
        <f ca="1">IF(C8="","",(INDEX('Round 3'!$O$5:$O$64,MATCH(C8,'Round 3'!$K$5:$K$64,0))))</f>
        <v>0</v>
      </c>
      <c r="I8" s="438">
        <f ca="1">IF(C8="","",(INDEX('Round 4'!$O$5:$O$64,MATCH(C8,'Round 4'!$K$5:$K$64,0))))</f>
        <v>0</v>
      </c>
      <c r="J8" s="438">
        <f ca="1">IF(C8="","",(INDEX('Round 5'!$O$5:$O$64,MATCH(C8,'Round 5'!$K$5:$K$64,0))))</f>
        <v>0</v>
      </c>
      <c r="K8" s="438">
        <f ca="1">IF(C8="","",(INDEX('Round 6'!$O$5:$O$64,MATCH(C8,'Round 6'!$K$5:$K$64,0))))</f>
        <v>0</v>
      </c>
      <c r="L8" s="438">
        <f ca="1">IF(C8="","",(INDEX('Round 7'!$O$5:$O$64,MATCH(C8,'Round 7'!$K$5:$K$64,0))))</f>
        <v>0</v>
      </c>
      <c r="M8" s="438">
        <f ca="1">IF(C8="","",(INDEX('Round 8'!$O$5:$O$64,MATCH(C8,'Round 8'!$K$5:$K$64,0))))</f>
        <v>0</v>
      </c>
      <c r="N8" s="438">
        <f ca="1">IF(C8="","",(INDEX('Round 9'!$O$5:$O$64,MATCH(C8,'Round 9'!$K$5:$K$64,0))))</f>
        <v>0</v>
      </c>
      <c r="O8" s="438">
        <f ca="1">IF(C8="","",(INDEX('Round 10'!$O$5:$O$64,MATCH(C8,'Round 10'!$K$5:$K$64,0))))</f>
        <v>0</v>
      </c>
      <c r="P8" s="438">
        <f ca="1">IF(C8="","",(INDEX('Round 11'!$O$5:$O$64,MATCH(C8,'Round 11'!$K$5:$K$64,0))))</f>
        <v>0</v>
      </c>
      <c r="Q8" s="451">
        <f ca="1">IF(C8="","",(INDEX('Round 12'!$O$5:$O$64,MATCH(C8,'Round 12'!$K$5:$K$64,0))))</f>
        <v>0</v>
      </c>
      <c r="R8" s="479" t="str">
        <f t="shared" ca="1" si="2"/>
        <v/>
      </c>
    </row>
    <row r="9" spans="2:18" s="447" customFormat="1" ht="14.25">
      <c r="B9" s="448">
        <v>6</v>
      </c>
      <c r="C9" s="449" t="str">
        <f ca="1">'Final Scores'!C11</f>
        <v>Chip Baber</v>
      </c>
      <c r="D9" s="496">
        <f t="shared" ca="1" si="0"/>
        <v>6</v>
      </c>
      <c r="E9" s="452">
        <f t="shared" ca="1" si="1"/>
        <v>0</v>
      </c>
      <c r="F9" s="450">
        <f ca="1">IF(C9="","",(INDEX('Round 1'!$O$5:$O$64,MATCH(C9,'Round 1'!$K$5:$K$64,0))))</f>
        <v>0</v>
      </c>
      <c r="G9" s="438">
        <f ca="1">IF(C9="","",(INDEX('Round 2'!$O$5:$O$64,MATCH(C9,'Round 2'!$K$5:$K$64,0))))</f>
        <v>0</v>
      </c>
      <c r="H9" s="438">
        <f ca="1">IF(C9="","",(INDEX('Round 3'!$O$5:$O$64,MATCH(C9,'Round 3'!$K$5:$K$64,0))))</f>
        <v>0</v>
      </c>
      <c r="I9" s="438">
        <f ca="1">IF(C9="","",(INDEX('Round 4'!$O$5:$O$64,MATCH(C9,'Round 4'!$K$5:$K$64,0))))</f>
        <v>0</v>
      </c>
      <c r="J9" s="438">
        <f ca="1">IF(C9="","",(INDEX('Round 5'!$O$5:$O$64,MATCH(C9,'Round 5'!$K$5:$K$64,0))))</f>
        <v>0</v>
      </c>
      <c r="K9" s="438">
        <f ca="1">IF(C9="","",(INDEX('Round 6'!$O$5:$O$64,MATCH(C9,'Round 6'!$K$5:$K$64,0))))</f>
        <v>0</v>
      </c>
      <c r="L9" s="438">
        <f ca="1">IF(C9="","",(INDEX('Round 7'!$O$5:$O$64,MATCH(C9,'Round 7'!$K$5:$K$64,0))))</f>
        <v>0</v>
      </c>
      <c r="M9" s="438">
        <f ca="1">IF(C9="","",(INDEX('Round 8'!$O$5:$O$64,MATCH(C9,'Round 8'!$K$5:$K$64,0))))</f>
        <v>0</v>
      </c>
      <c r="N9" s="438">
        <f ca="1">IF(C9="","",(INDEX('Round 9'!$O$5:$O$64,MATCH(C9,'Round 9'!$K$5:$K$64,0))))</f>
        <v>0</v>
      </c>
      <c r="O9" s="438">
        <f ca="1">IF(C9="","",(INDEX('Round 10'!$O$5:$O$64,MATCH(C9,'Round 10'!$K$5:$K$64,0))))</f>
        <v>0</v>
      </c>
      <c r="P9" s="438">
        <f ca="1">IF(C9="","",(INDEX('Round 11'!$O$5:$O$64,MATCH(C9,'Round 11'!$K$5:$K$64,0))))</f>
        <v>0</v>
      </c>
      <c r="Q9" s="451">
        <f ca="1">IF(C9="","",(INDEX('Round 12'!$O$5:$O$64,MATCH(C9,'Round 12'!$K$5:$K$64,0))))</f>
        <v>0</v>
      </c>
      <c r="R9" s="479" t="str">
        <f t="shared" ca="1" si="2"/>
        <v/>
      </c>
    </row>
    <row r="10" spans="2:18" s="447" customFormat="1" ht="14.25">
      <c r="B10" s="448">
        <v>7</v>
      </c>
      <c r="C10" s="449" t="str">
        <f ca="1">'Final Scores'!C12</f>
        <v/>
      </c>
      <c r="D10" s="496" t="str">
        <f t="shared" ca="1" si="0"/>
        <v/>
      </c>
      <c r="E10" s="452">
        <f t="shared" ca="1" si="1"/>
        <v>0</v>
      </c>
      <c r="F10" s="450" t="str">
        <f ca="1">IF(C10="","",(INDEX('Round 1'!$O$5:$O$64,MATCH(C10,'Round 1'!$K$5:$K$64,0))))</f>
        <v/>
      </c>
      <c r="G10" s="438" t="str">
        <f ca="1">IF(C10="","",(INDEX('Round 2'!$O$5:$O$64,MATCH(C10,'Round 2'!$K$5:$K$64,0))))</f>
        <v/>
      </c>
      <c r="H10" s="438" t="str">
        <f ca="1">IF(C10="","",(INDEX('Round 3'!$O$5:$O$64,MATCH(C10,'Round 3'!$K$5:$K$64,0))))</f>
        <v/>
      </c>
      <c r="I10" s="438" t="str">
        <f ca="1">IF(C10="","",(INDEX('Round 4'!$O$5:$O$64,MATCH(C10,'Round 4'!$K$5:$K$64,0))))</f>
        <v/>
      </c>
      <c r="J10" s="438" t="str">
        <f ca="1">IF(C10="","",(INDEX('Round 5'!$O$5:$O$64,MATCH(C10,'Round 5'!$K$5:$K$64,0))))</f>
        <v/>
      </c>
      <c r="K10" s="438" t="str">
        <f ca="1">IF(C10="","",(INDEX('Round 6'!$O$5:$O$64,MATCH(C10,'Round 6'!$K$5:$K$64,0))))</f>
        <v/>
      </c>
      <c r="L10" s="438" t="str">
        <f ca="1">IF(C10="","",(INDEX('Round 7'!$O$5:$O$64,MATCH(C10,'Round 7'!$K$5:$K$64,0))))</f>
        <v/>
      </c>
      <c r="M10" s="438" t="str">
        <f ca="1">IF(C10="","",(INDEX('Round 8'!$O$5:$O$64,MATCH(C10,'Round 8'!$K$5:$K$64,0))))</f>
        <v/>
      </c>
      <c r="N10" s="438" t="str">
        <f ca="1">IF(C10="","",(INDEX('Round 9'!$O$5:$O$64,MATCH(C10,'Round 9'!$K$5:$K$64,0))))</f>
        <v/>
      </c>
      <c r="O10" s="438" t="str">
        <f ca="1">IF(C10="","",(INDEX('Round 10'!$O$5:$O$64,MATCH(C10,'Round 10'!$K$5:$K$64,0))))</f>
        <v/>
      </c>
      <c r="P10" s="438" t="str">
        <f ca="1">IF(C10="","",(INDEX('Round 11'!$O$5:$O$64,MATCH(C10,'Round 11'!$K$5:$K$64,0))))</f>
        <v/>
      </c>
      <c r="Q10" s="451" t="str">
        <f ca="1">IF(C10="","",(INDEX('Round 12'!$O$5:$O$64,MATCH(C10,'Round 12'!$K$5:$K$64,0))))</f>
        <v/>
      </c>
      <c r="R10" s="479" t="str">
        <f t="shared" ca="1" si="2"/>
        <v/>
      </c>
    </row>
    <row r="11" spans="2:18" s="447" customFormat="1" ht="14.25">
      <c r="B11" s="448">
        <v>8</v>
      </c>
      <c r="C11" s="449" t="str">
        <f ca="1">'Final Scores'!C13</f>
        <v/>
      </c>
      <c r="D11" s="496" t="str">
        <f t="shared" ca="1" si="0"/>
        <v/>
      </c>
      <c r="E11" s="452">
        <f t="shared" ca="1" si="1"/>
        <v>0</v>
      </c>
      <c r="F11" s="450" t="str">
        <f ca="1">IF(C11="","",(INDEX('Round 1'!$O$5:$O$64,MATCH(C11,'Round 1'!$K$5:$K$64,0))))</f>
        <v/>
      </c>
      <c r="G11" s="438" t="str">
        <f ca="1">IF(C11="","",(INDEX('Round 2'!$O$5:$O$64,MATCH(C11,'Round 2'!$K$5:$K$64,0))))</f>
        <v/>
      </c>
      <c r="H11" s="438" t="str">
        <f ca="1">IF(C11="","",(INDEX('Round 3'!$O$5:$O$64,MATCH(C11,'Round 3'!$K$5:$K$64,0))))</f>
        <v/>
      </c>
      <c r="I11" s="438" t="str">
        <f ca="1">IF(C11="","",(INDEX('Round 4'!$O$5:$O$64,MATCH(C11,'Round 4'!$K$5:$K$64,0))))</f>
        <v/>
      </c>
      <c r="J11" s="438" t="str">
        <f ca="1">IF(C11="","",(INDEX('Round 5'!$O$5:$O$64,MATCH(C11,'Round 5'!$K$5:$K$64,0))))</f>
        <v/>
      </c>
      <c r="K11" s="438" t="str">
        <f ca="1">IF(C11="","",(INDEX('Round 6'!$O$5:$O$64,MATCH(C11,'Round 6'!$K$5:$K$64,0))))</f>
        <v/>
      </c>
      <c r="L11" s="438" t="str">
        <f ca="1">IF(C11="","",(INDEX('Round 7'!$O$5:$O$64,MATCH(C11,'Round 7'!$K$5:$K$64,0))))</f>
        <v/>
      </c>
      <c r="M11" s="438" t="str">
        <f ca="1">IF(C11="","",(INDEX('Round 8'!$O$5:$O$64,MATCH(C11,'Round 8'!$K$5:$K$64,0))))</f>
        <v/>
      </c>
      <c r="N11" s="438" t="str">
        <f ca="1">IF(C11="","",(INDEX('Round 9'!$O$5:$O$64,MATCH(C11,'Round 9'!$K$5:$K$64,0))))</f>
        <v/>
      </c>
      <c r="O11" s="438" t="str">
        <f ca="1">IF(C11="","",(INDEX('Round 10'!$O$5:$O$64,MATCH(C11,'Round 10'!$K$5:$K$64,0))))</f>
        <v/>
      </c>
      <c r="P11" s="438" t="str">
        <f ca="1">IF(C11="","",(INDEX('Round 11'!$O$5:$O$64,MATCH(C11,'Round 11'!$K$5:$K$64,0))))</f>
        <v/>
      </c>
      <c r="Q11" s="451" t="str">
        <f ca="1">IF(C11="","",(INDEX('Round 12'!$O$5:$O$64,MATCH(C11,'Round 12'!$K$5:$K$64,0))))</f>
        <v/>
      </c>
      <c r="R11" s="479" t="str">
        <f t="shared" ca="1" si="2"/>
        <v/>
      </c>
    </row>
    <row r="12" spans="2:18" s="447" customFormat="1" ht="14.25">
      <c r="B12" s="448">
        <v>9</v>
      </c>
      <c r="C12" s="449" t="str">
        <f ca="1">'Final Scores'!C14</f>
        <v/>
      </c>
      <c r="D12" s="496" t="str">
        <f t="shared" ca="1" si="0"/>
        <v/>
      </c>
      <c r="E12" s="452">
        <f t="shared" ca="1" si="1"/>
        <v>0</v>
      </c>
      <c r="F12" s="450" t="str">
        <f ca="1">IF(C12="","",(INDEX('Round 1'!$O$5:$O$64,MATCH(C12,'Round 1'!$K$5:$K$64,0))))</f>
        <v/>
      </c>
      <c r="G12" s="438" t="str">
        <f ca="1">IF(C12="","",(INDEX('Round 2'!$O$5:$O$64,MATCH(C12,'Round 2'!$K$5:$K$64,0))))</f>
        <v/>
      </c>
      <c r="H12" s="438" t="str">
        <f ca="1">IF(C12="","",(INDEX('Round 3'!$O$5:$O$64,MATCH(C12,'Round 3'!$K$5:$K$64,0))))</f>
        <v/>
      </c>
      <c r="I12" s="438" t="str">
        <f ca="1">IF(C12="","",(INDEX('Round 4'!$O$5:$O$64,MATCH(C12,'Round 4'!$K$5:$K$64,0))))</f>
        <v/>
      </c>
      <c r="J12" s="438" t="str">
        <f ca="1">IF(C12="","",(INDEX('Round 5'!$O$5:$O$64,MATCH(C12,'Round 5'!$K$5:$K$64,0))))</f>
        <v/>
      </c>
      <c r="K12" s="438" t="str">
        <f ca="1">IF(C12="","",(INDEX('Round 6'!$O$5:$O$64,MATCH(C12,'Round 6'!$K$5:$K$64,0))))</f>
        <v/>
      </c>
      <c r="L12" s="438" t="str">
        <f ca="1">IF(C12="","",(INDEX('Round 7'!$O$5:$O$64,MATCH(C12,'Round 7'!$K$5:$K$64,0))))</f>
        <v/>
      </c>
      <c r="M12" s="438" t="str">
        <f ca="1">IF(C12="","",(INDEX('Round 8'!$O$5:$O$64,MATCH(C12,'Round 8'!$K$5:$K$64,0))))</f>
        <v/>
      </c>
      <c r="N12" s="438" t="str">
        <f ca="1">IF(C12="","",(INDEX('Round 9'!$O$5:$O$64,MATCH(C12,'Round 9'!$K$5:$K$64,0))))</f>
        <v/>
      </c>
      <c r="O12" s="438" t="str">
        <f ca="1">IF(C12="","",(INDEX('Round 10'!$O$5:$O$64,MATCH(C12,'Round 10'!$K$5:$K$64,0))))</f>
        <v/>
      </c>
      <c r="P12" s="438" t="str">
        <f ca="1">IF(C12="","",(INDEX('Round 11'!$O$5:$O$64,MATCH(C12,'Round 11'!$K$5:$K$64,0))))</f>
        <v/>
      </c>
      <c r="Q12" s="451" t="str">
        <f ca="1">IF(C12="","",(INDEX('Round 12'!$O$5:$O$64,MATCH(C12,'Round 12'!$K$5:$K$64,0))))</f>
        <v/>
      </c>
      <c r="R12" s="479" t="str">
        <f t="shared" ca="1" si="2"/>
        <v/>
      </c>
    </row>
    <row r="13" spans="2:18" s="447" customFormat="1" ht="14.25">
      <c r="B13" s="448">
        <v>10</v>
      </c>
      <c r="C13" s="449" t="str">
        <f ca="1">'Final Scores'!C15</f>
        <v/>
      </c>
      <c r="D13" s="496" t="str">
        <f t="shared" ca="1" si="0"/>
        <v/>
      </c>
      <c r="E13" s="452">
        <f t="shared" ca="1" si="1"/>
        <v>0</v>
      </c>
      <c r="F13" s="450" t="str">
        <f ca="1">IF(C13="","",(INDEX('Round 1'!$O$5:$O$64,MATCH(C13,'Round 1'!$K$5:$K$64,0))))</f>
        <v/>
      </c>
      <c r="G13" s="438" t="str">
        <f ca="1">IF(C13="","",(INDEX('Round 2'!$O$5:$O$64,MATCH(C13,'Round 2'!$K$5:$K$64,0))))</f>
        <v/>
      </c>
      <c r="H13" s="438" t="str">
        <f ca="1">IF(C13="","",(INDEX('Round 3'!$O$5:$O$64,MATCH(C13,'Round 3'!$K$5:$K$64,0))))</f>
        <v/>
      </c>
      <c r="I13" s="438" t="str">
        <f ca="1">IF(C13="","",(INDEX('Round 4'!$O$5:$O$64,MATCH(C13,'Round 4'!$K$5:$K$64,0))))</f>
        <v/>
      </c>
      <c r="J13" s="438" t="str">
        <f ca="1">IF(C13="","",(INDEX('Round 5'!$O$5:$O$64,MATCH(C13,'Round 5'!$K$5:$K$64,0))))</f>
        <v/>
      </c>
      <c r="K13" s="438" t="str">
        <f ca="1">IF(C13="","",(INDEX('Round 6'!$O$5:$O$64,MATCH(C13,'Round 6'!$K$5:$K$64,0))))</f>
        <v/>
      </c>
      <c r="L13" s="438" t="str">
        <f ca="1">IF(C13="","",(INDEX('Round 7'!$O$5:$O$64,MATCH(C13,'Round 7'!$K$5:$K$64,0))))</f>
        <v/>
      </c>
      <c r="M13" s="438" t="str">
        <f ca="1">IF(C13="","",(INDEX('Round 8'!$O$5:$O$64,MATCH(C13,'Round 8'!$K$5:$K$64,0))))</f>
        <v/>
      </c>
      <c r="N13" s="438" t="str">
        <f ca="1">IF(C13="","",(INDEX('Round 9'!$O$5:$O$64,MATCH(C13,'Round 9'!$K$5:$K$64,0))))</f>
        <v/>
      </c>
      <c r="O13" s="438" t="str">
        <f ca="1">IF(C13="","",(INDEX('Round 10'!$O$5:$O$64,MATCH(C13,'Round 10'!$K$5:$K$64,0))))</f>
        <v/>
      </c>
      <c r="P13" s="438" t="str">
        <f ca="1">IF(C13="","",(INDEX('Round 11'!$O$5:$O$64,MATCH(C13,'Round 11'!$K$5:$K$64,0))))</f>
        <v/>
      </c>
      <c r="Q13" s="451" t="str">
        <f ca="1">IF(C13="","",(INDEX('Round 12'!$O$5:$O$64,MATCH(C13,'Round 12'!$K$5:$K$64,0))))</f>
        <v/>
      </c>
      <c r="R13" s="479" t="str">
        <f t="shared" ca="1" si="2"/>
        <v/>
      </c>
    </row>
    <row r="14" spans="2:18" s="447" customFormat="1" ht="14.25">
      <c r="B14" s="448">
        <v>11</v>
      </c>
      <c r="C14" s="449" t="str">
        <f ca="1">'Final Scores'!C16</f>
        <v/>
      </c>
      <c r="D14" s="496" t="str">
        <f t="shared" ca="1" si="0"/>
        <v/>
      </c>
      <c r="E14" s="452">
        <f t="shared" ca="1" si="1"/>
        <v>0</v>
      </c>
      <c r="F14" s="450" t="str">
        <f ca="1">IF(C14="","",(INDEX('Round 1'!$O$5:$O$64,MATCH(C14,'Round 1'!$K$5:$K$64,0))))</f>
        <v/>
      </c>
      <c r="G14" s="438" t="str">
        <f ca="1">IF(C14="","",(INDEX('Round 2'!$O$5:$O$64,MATCH(C14,'Round 2'!$K$5:$K$64,0))))</f>
        <v/>
      </c>
      <c r="H14" s="438" t="str">
        <f ca="1">IF(C14="","",(INDEX('Round 3'!$O$5:$O$64,MATCH(C14,'Round 3'!$K$5:$K$64,0))))</f>
        <v/>
      </c>
      <c r="I14" s="438" t="str">
        <f ca="1">IF(C14="","",(INDEX('Round 4'!$O$5:$O$64,MATCH(C14,'Round 4'!$K$5:$K$64,0))))</f>
        <v/>
      </c>
      <c r="J14" s="438" t="str">
        <f ca="1">IF(C14="","",(INDEX('Round 5'!$O$5:$O$64,MATCH(C14,'Round 5'!$K$5:$K$64,0))))</f>
        <v/>
      </c>
      <c r="K14" s="438" t="str">
        <f ca="1">IF(C14="","",(INDEX('Round 6'!$O$5:$O$64,MATCH(C14,'Round 6'!$K$5:$K$64,0))))</f>
        <v/>
      </c>
      <c r="L14" s="438" t="str">
        <f ca="1">IF(C14="","",(INDEX('Round 7'!$O$5:$O$64,MATCH(C14,'Round 7'!$K$5:$K$64,0))))</f>
        <v/>
      </c>
      <c r="M14" s="438" t="str">
        <f ca="1">IF(C14="","",(INDEX('Round 8'!$O$5:$O$64,MATCH(C14,'Round 8'!$K$5:$K$64,0))))</f>
        <v/>
      </c>
      <c r="N14" s="438" t="str">
        <f ca="1">IF(C14="","",(INDEX('Round 9'!$O$5:$O$64,MATCH(C14,'Round 9'!$K$5:$K$64,0))))</f>
        <v/>
      </c>
      <c r="O14" s="438" t="str">
        <f ca="1">IF(C14="","",(INDEX('Round 10'!$O$5:$O$64,MATCH(C14,'Round 10'!$K$5:$K$64,0))))</f>
        <v/>
      </c>
      <c r="P14" s="438" t="str">
        <f ca="1">IF(C14="","",(INDEX('Round 11'!$O$5:$O$64,MATCH(C14,'Round 11'!$K$5:$K$64,0))))</f>
        <v/>
      </c>
      <c r="Q14" s="451" t="str">
        <f ca="1">IF(C14="","",(INDEX('Round 12'!$O$5:$O$64,MATCH(C14,'Round 12'!$K$5:$K$64,0))))</f>
        <v/>
      </c>
      <c r="R14" s="479" t="str">
        <f t="shared" ca="1" si="2"/>
        <v/>
      </c>
    </row>
    <row r="15" spans="2:18" s="447" customFormat="1" ht="14.25">
      <c r="B15" s="448">
        <v>12</v>
      </c>
      <c r="C15" s="449" t="str">
        <f ca="1">'Final Scores'!C17</f>
        <v/>
      </c>
      <c r="D15" s="496" t="str">
        <f t="shared" ca="1" si="0"/>
        <v/>
      </c>
      <c r="E15" s="452">
        <f t="shared" ca="1" si="1"/>
        <v>0</v>
      </c>
      <c r="F15" s="450" t="str">
        <f ca="1">IF(C15="","",(INDEX('Round 1'!$O$5:$O$64,MATCH(C15,'Round 1'!$K$5:$K$64,0))))</f>
        <v/>
      </c>
      <c r="G15" s="438" t="str">
        <f ca="1">IF(C15="","",(INDEX('Round 2'!$O$5:$O$64,MATCH(C15,'Round 2'!$K$5:$K$64,0))))</f>
        <v/>
      </c>
      <c r="H15" s="438" t="str">
        <f ca="1">IF(C15="","",(INDEX('Round 3'!$O$5:$O$64,MATCH(C15,'Round 3'!$K$5:$K$64,0))))</f>
        <v/>
      </c>
      <c r="I15" s="438" t="str">
        <f ca="1">IF(C15="","",(INDEX('Round 4'!$O$5:$O$64,MATCH(C15,'Round 4'!$K$5:$K$64,0))))</f>
        <v/>
      </c>
      <c r="J15" s="438" t="str">
        <f ca="1">IF(C15="","",(INDEX('Round 5'!$O$5:$O$64,MATCH(C15,'Round 5'!$K$5:$K$64,0))))</f>
        <v/>
      </c>
      <c r="K15" s="438" t="str">
        <f ca="1">IF(C15="","",(INDEX('Round 6'!$O$5:$O$64,MATCH(C15,'Round 6'!$K$5:$K$64,0))))</f>
        <v/>
      </c>
      <c r="L15" s="438" t="str">
        <f ca="1">IF(C15="","",(INDEX('Round 7'!$O$5:$O$64,MATCH(C15,'Round 7'!$K$5:$K$64,0))))</f>
        <v/>
      </c>
      <c r="M15" s="438" t="str">
        <f ca="1">IF(C15="","",(INDEX('Round 8'!$O$5:$O$64,MATCH(C15,'Round 8'!$K$5:$K$64,0))))</f>
        <v/>
      </c>
      <c r="N15" s="438" t="str">
        <f ca="1">IF(C15="","",(INDEX('Round 9'!$O$5:$O$64,MATCH(C15,'Round 9'!$K$5:$K$64,0))))</f>
        <v/>
      </c>
      <c r="O15" s="438" t="str">
        <f ca="1">IF(C15="","",(INDEX('Round 10'!$O$5:$O$64,MATCH(C15,'Round 10'!$K$5:$K$64,0))))</f>
        <v/>
      </c>
      <c r="P15" s="438" t="str">
        <f ca="1">IF(C15="","",(INDEX('Round 11'!$O$5:$O$64,MATCH(C15,'Round 11'!$K$5:$K$64,0))))</f>
        <v/>
      </c>
      <c r="Q15" s="451" t="str">
        <f ca="1">IF(C15="","",(INDEX('Round 12'!$O$5:$O$64,MATCH(C15,'Round 12'!$K$5:$K$64,0))))</f>
        <v/>
      </c>
      <c r="R15" s="479" t="str">
        <f t="shared" ca="1" si="2"/>
        <v/>
      </c>
    </row>
    <row r="16" spans="2:18" s="447" customFormat="1" ht="14.25">
      <c r="B16" s="448">
        <v>13</v>
      </c>
      <c r="C16" s="449" t="str">
        <f ca="1">'Final Scores'!C18</f>
        <v/>
      </c>
      <c r="D16" s="496" t="str">
        <f t="shared" ca="1" si="0"/>
        <v/>
      </c>
      <c r="E16" s="452">
        <f t="shared" ca="1" si="1"/>
        <v>0</v>
      </c>
      <c r="F16" s="450" t="str">
        <f ca="1">IF(C16="","",(INDEX('Round 1'!$O$5:$O$64,MATCH(C16,'Round 1'!$K$5:$K$64,0))))</f>
        <v/>
      </c>
      <c r="G16" s="438" t="str">
        <f ca="1">IF(C16="","",(INDEX('Round 2'!$O$5:$O$64,MATCH(C16,'Round 2'!$K$5:$K$64,0))))</f>
        <v/>
      </c>
      <c r="H16" s="438" t="str">
        <f ca="1">IF(C16="","",(INDEX('Round 3'!$O$5:$O$64,MATCH(C16,'Round 3'!$K$5:$K$64,0))))</f>
        <v/>
      </c>
      <c r="I16" s="438" t="str">
        <f ca="1">IF(C16="","",(INDEX('Round 4'!$O$5:$O$64,MATCH(C16,'Round 4'!$K$5:$K$64,0))))</f>
        <v/>
      </c>
      <c r="J16" s="438" t="str">
        <f ca="1">IF(C16="","",(INDEX('Round 5'!$O$5:$O$64,MATCH(C16,'Round 5'!$K$5:$K$64,0))))</f>
        <v/>
      </c>
      <c r="K16" s="438" t="str">
        <f ca="1">IF(C16="","",(INDEX('Round 6'!$O$5:$O$64,MATCH(C16,'Round 6'!$K$5:$K$64,0))))</f>
        <v/>
      </c>
      <c r="L16" s="438" t="str">
        <f ca="1">IF(C16="","",(INDEX('Round 7'!$O$5:$O$64,MATCH(C16,'Round 7'!$K$5:$K$64,0))))</f>
        <v/>
      </c>
      <c r="M16" s="438" t="str">
        <f ca="1">IF(C16="","",(INDEX('Round 8'!$O$5:$O$64,MATCH(C16,'Round 8'!$K$5:$K$64,0))))</f>
        <v/>
      </c>
      <c r="N16" s="438" t="str">
        <f ca="1">IF(C16="","",(INDEX('Round 9'!$O$5:$O$64,MATCH(C16,'Round 9'!$K$5:$K$64,0))))</f>
        <v/>
      </c>
      <c r="O16" s="438" t="str">
        <f ca="1">IF(C16="","",(INDEX('Round 10'!$O$5:$O$64,MATCH(C16,'Round 10'!$K$5:$K$64,0))))</f>
        <v/>
      </c>
      <c r="P16" s="438" t="str">
        <f ca="1">IF(C16="","",(INDEX('Round 11'!$O$5:$O$64,MATCH(C16,'Round 11'!$K$5:$K$64,0))))</f>
        <v/>
      </c>
      <c r="Q16" s="451" t="str">
        <f ca="1">IF(C16="","",(INDEX('Round 12'!$O$5:$O$64,MATCH(C16,'Round 12'!$K$5:$K$64,0))))</f>
        <v/>
      </c>
      <c r="R16" s="479" t="str">
        <f t="shared" ca="1" si="2"/>
        <v/>
      </c>
    </row>
    <row r="17" spans="2:18" s="447" customFormat="1" ht="14.25">
      <c r="B17" s="448">
        <v>14</v>
      </c>
      <c r="C17" s="449" t="str">
        <f ca="1">'Final Scores'!C19</f>
        <v/>
      </c>
      <c r="D17" s="496" t="str">
        <f t="shared" ca="1" si="0"/>
        <v/>
      </c>
      <c r="E17" s="452">
        <f t="shared" ca="1" si="1"/>
        <v>0</v>
      </c>
      <c r="F17" s="450" t="str">
        <f ca="1">IF(C17="","",(INDEX('Round 1'!$O$5:$O$64,MATCH(C17,'Round 1'!$K$5:$K$64,0))))</f>
        <v/>
      </c>
      <c r="G17" s="438" t="str">
        <f ca="1">IF(C17="","",(INDEX('Round 2'!$O$5:$O$64,MATCH(C17,'Round 2'!$K$5:$K$64,0))))</f>
        <v/>
      </c>
      <c r="H17" s="438" t="str">
        <f ca="1">IF(C17="","",(INDEX('Round 3'!$O$5:$O$64,MATCH(C17,'Round 3'!$K$5:$K$64,0))))</f>
        <v/>
      </c>
      <c r="I17" s="438" t="str">
        <f ca="1">IF(C17="","",(INDEX('Round 4'!$O$5:$O$64,MATCH(C17,'Round 4'!$K$5:$K$64,0))))</f>
        <v/>
      </c>
      <c r="J17" s="438" t="str">
        <f ca="1">IF(C17="","",(INDEX('Round 5'!$O$5:$O$64,MATCH(C17,'Round 5'!$K$5:$K$64,0))))</f>
        <v/>
      </c>
      <c r="K17" s="438" t="str">
        <f ca="1">IF(C17="","",(INDEX('Round 6'!$O$5:$O$64,MATCH(C17,'Round 6'!$K$5:$K$64,0))))</f>
        <v/>
      </c>
      <c r="L17" s="438" t="str">
        <f ca="1">IF(C17="","",(INDEX('Round 7'!$O$5:$O$64,MATCH(C17,'Round 7'!$K$5:$K$64,0))))</f>
        <v/>
      </c>
      <c r="M17" s="438" t="str">
        <f ca="1">IF(C17="","",(INDEX('Round 8'!$O$5:$O$64,MATCH(C17,'Round 8'!$K$5:$K$64,0))))</f>
        <v/>
      </c>
      <c r="N17" s="438" t="str">
        <f ca="1">IF(C17="","",(INDEX('Round 9'!$O$5:$O$64,MATCH(C17,'Round 9'!$K$5:$K$64,0))))</f>
        <v/>
      </c>
      <c r="O17" s="438" t="str">
        <f ca="1">IF(C17="","",(INDEX('Round 10'!$O$5:$O$64,MATCH(C17,'Round 10'!$K$5:$K$64,0))))</f>
        <v/>
      </c>
      <c r="P17" s="438" t="str">
        <f ca="1">IF(C17="","",(INDEX('Round 11'!$O$5:$O$64,MATCH(C17,'Round 11'!$K$5:$K$64,0))))</f>
        <v/>
      </c>
      <c r="Q17" s="451" t="str">
        <f ca="1">IF(C17="","",(INDEX('Round 12'!$O$5:$O$64,MATCH(C17,'Round 12'!$K$5:$K$64,0))))</f>
        <v/>
      </c>
      <c r="R17" s="479" t="str">
        <f t="shared" ca="1" si="2"/>
        <v/>
      </c>
    </row>
    <row r="18" spans="2:18" s="447" customFormat="1" ht="14.25">
      <c r="B18" s="448">
        <v>15</v>
      </c>
      <c r="C18" s="449" t="str">
        <f ca="1">'Final Scores'!C20</f>
        <v/>
      </c>
      <c r="D18" s="496" t="str">
        <f t="shared" ca="1" si="0"/>
        <v/>
      </c>
      <c r="E18" s="452">
        <f t="shared" ca="1" si="1"/>
        <v>0</v>
      </c>
      <c r="F18" s="450" t="str">
        <f ca="1">IF(C18="","",(INDEX('Round 1'!$O$5:$O$64,MATCH(C18,'Round 1'!$K$5:$K$64,0))))</f>
        <v/>
      </c>
      <c r="G18" s="438" t="str">
        <f ca="1">IF(C18="","",(INDEX('Round 2'!$O$5:$O$64,MATCH(C18,'Round 2'!$K$5:$K$64,0))))</f>
        <v/>
      </c>
      <c r="H18" s="438" t="str">
        <f ca="1">IF(C18="","",(INDEX('Round 3'!$O$5:$O$64,MATCH(C18,'Round 3'!$K$5:$K$64,0))))</f>
        <v/>
      </c>
      <c r="I18" s="438" t="str">
        <f ca="1">IF(C18="","",(INDEX('Round 4'!$O$5:$O$64,MATCH(C18,'Round 4'!$K$5:$K$64,0))))</f>
        <v/>
      </c>
      <c r="J18" s="438" t="str">
        <f ca="1">IF(C18="","",(INDEX('Round 5'!$O$5:$O$64,MATCH(C18,'Round 5'!$K$5:$K$64,0))))</f>
        <v/>
      </c>
      <c r="K18" s="438" t="str">
        <f ca="1">IF(C18="","",(INDEX('Round 6'!$O$5:$O$64,MATCH(C18,'Round 6'!$K$5:$K$64,0))))</f>
        <v/>
      </c>
      <c r="L18" s="438" t="str">
        <f ca="1">IF(C18="","",(INDEX('Round 7'!$O$5:$O$64,MATCH(C18,'Round 7'!$K$5:$K$64,0))))</f>
        <v/>
      </c>
      <c r="M18" s="438" t="str">
        <f ca="1">IF(C18="","",(INDEX('Round 8'!$O$5:$O$64,MATCH(C18,'Round 8'!$K$5:$K$64,0))))</f>
        <v/>
      </c>
      <c r="N18" s="438" t="str">
        <f ca="1">IF(C18="","",(INDEX('Round 9'!$O$5:$O$64,MATCH(C18,'Round 9'!$K$5:$K$64,0))))</f>
        <v/>
      </c>
      <c r="O18" s="438" t="str">
        <f ca="1">IF(C18="","",(INDEX('Round 10'!$O$5:$O$64,MATCH(C18,'Round 10'!$K$5:$K$64,0))))</f>
        <v/>
      </c>
      <c r="P18" s="438" t="str">
        <f ca="1">IF(C18="","",(INDEX('Round 11'!$O$5:$O$64,MATCH(C18,'Round 11'!$K$5:$K$64,0))))</f>
        <v/>
      </c>
      <c r="Q18" s="451" t="str">
        <f ca="1">IF(C18="","",(INDEX('Round 12'!$O$5:$O$64,MATCH(C18,'Round 12'!$K$5:$K$64,0))))</f>
        <v/>
      </c>
      <c r="R18" s="479" t="str">
        <f t="shared" ca="1" si="2"/>
        <v/>
      </c>
    </row>
    <row r="19" spans="2:18" s="447" customFormat="1" ht="14.25">
      <c r="B19" s="448">
        <v>16</v>
      </c>
      <c r="C19" s="449" t="str">
        <f ca="1">'Final Scores'!C21</f>
        <v/>
      </c>
      <c r="D19" s="496" t="str">
        <f t="shared" ca="1" si="0"/>
        <v/>
      </c>
      <c r="E19" s="452">
        <f t="shared" ca="1" si="1"/>
        <v>0</v>
      </c>
      <c r="F19" s="450" t="str">
        <f ca="1">IF(C19="","",(INDEX('Round 1'!$O$5:$O$64,MATCH(C19,'Round 1'!$K$5:$K$64,0))))</f>
        <v/>
      </c>
      <c r="G19" s="438" t="str">
        <f ca="1">IF(C19="","",(INDEX('Round 2'!$O$5:$O$64,MATCH(C19,'Round 2'!$K$5:$K$64,0))))</f>
        <v/>
      </c>
      <c r="H19" s="438" t="str">
        <f ca="1">IF(C19="","",(INDEX('Round 3'!$O$5:$O$64,MATCH(C19,'Round 3'!$K$5:$K$64,0))))</f>
        <v/>
      </c>
      <c r="I19" s="438" t="str">
        <f ca="1">IF(C19="","",(INDEX('Round 4'!$O$5:$O$64,MATCH(C19,'Round 4'!$K$5:$K$64,0))))</f>
        <v/>
      </c>
      <c r="J19" s="438" t="str">
        <f ca="1">IF(C19="","",(INDEX('Round 5'!$O$5:$O$64,MATCH(C19,'Round 5'!$K$5:$K$64,0))))</f>
        <v/>
      </c>
      <c r="K19" s="438" t="str">
        <f ca="1">IF(C19="","",(INDEX('Round 6'!$O$5:$O$64,MATCH(C19,'Round 6'!$K$5:$K$64,0))))</f>
        <v/>
      </c>
      <c r="L19" s="438" t="str">
        <f ca="1">IF(C19="","",(INDEX('Round 7'!$O$5:$O$64,MATCH(C19,'Round 7'!$K$5:$K$64,0))))</f>
        <v/>
      </c>
      <c r="M19" s="438" t="str">
        <f ca="1">IF(C19="","",(INDEX('Round 8'!$O$5:$O$64,MATCH(C19,'Round 8'!$K$5:$K$64,0))))</f>
        <v/>
      </c>
      <c r="N19" s="438" t="str">
        <f ca="1">IF(C19="","",(INDEX('Round 9'!$O$5:$O$64,MATCH(C19,'Round 9'!$K$5:$K$64,0))))</f>
        <v/>
      </c>
      <c r="O19" s="438" t="str">
        <f ca="1">IF(C19="","",(INDEX('Round 10'!$O$5:$O$64,MATCH(C19,'Round 10'!$K$5:$K$64,0))))</f>
        <v/>
      </c>
      <c r="P19" s="438" t="str">
        <f ca="1">IF(C19="","",(INDEX('Round 11'!$O$5:$O$64,MATCH(C19,'Round 11'!$K$5:$K$64,0))))</f>
        <v/>
      </c>
      <c r="Q19" s="451" t="str">
        <f ca="1">IF(C19="","",(INDEX('Round 12'!$O$5:$O$64,MATCH(C19,'Round 12'!$K$5:$K$64,0))))</f>
        <v/>
      </c>
      <c r="R19" s="479" t="str">
        <f t="shared" ca="1" si="2"/>
        <v/>
      </c>
    </row>
    <row r="20" spans="2:18" s="447" customFormat="1" ht="14.25">
      <c r="B20" s="448">
        <v>17</v>
      </c>
      <c r="C20" s="449" t="str">
        <f ca="1">'Final Scores'!C22</f>
        <v/>
      </c>
      <c r="D20" s="496" t="str">
        <f t="shared" ca="1" si="0"/>
        <v/>
      </c>
      <c r="E20" s="452">
        <f t="shared" ca="1" si="1"/>
        <v>0</v>
      </c>
      <c r="F20" s="450" t="str">
        <f ca="1">IF(C20="","",(INDEX('Round 1'!$O$5:$O$64,MATCH(C20,'Round 1'!$K$5:$K$64,0))))</f>
        <v/>
      </c>
      <c r="G20" s="438" t="str">
        <f ca="1">IF(C20="","",(INDEX('Round 2'!$O$5:$O$64,MATCH(C20,'Round 2'!$K$5:$K$64,0))))</f>
        <v/>
      </c>
      <c r="H20" s="438" t="str">
        <f ca="1">IF(C20="","",(INDEX('Round 3'!$O$5:$O$64,MATCH(C20,'Round 3'!$K$5:$K$64,0))))</f>
        <v/>
      </c>
      <c r="I20" s="438" t="str">
        <f ca="1">IF(C20="","",(INDEX('Round 4'!$O$5:$O$64,MATCH(C20,'Round 4'!$K$5:$K$64,0))))</f>
        <v/>
      </c>
      <c r="J20" s="438" t="str">
        <f ca="1">IF(C20="","",(INDEX('Round 5'!$O$5:$O$64,MATCH(C20,'Round 5'!$K$5:$K$64,0))))</f>
        <v/>
      </c>
      <c r="K20" s="438" t="str">
        <f ca="1">IF(C20="","",(INDEX('Round 6'!$O$5:$O$64,MATCH(C20,'Round 6'!$K$5:$K$64,0))))</f>
        <v/>
      </c>
      <c r="L20" s="438" t="str">
        <f ca="1">IF(C20="","",(INDEX('Round 7'!$O$5:$O$64,MATCH(C20,'Round 7'!$K$5:$K$64,0))))</f>
        <v/>
      </c>
      <c r="M20" s="438" t="str">
        <f ca="1">IF(C20="","",(INDEX('Round 8'!$O$5:$O$64,MATCH(C20,'Round 8'!$K$5:$K$64,0))))</f>
        <v/>
      </c>
      <c r="N20" s="438" t="str">
        <f ca="1">IF(C20="","",(INDEX('Round 9'!$O$5:$O$64,MATCH(C20,'Round 9'!$K$5:$K$64,0))))</f>
        <v/>
      </c>
      <c r="O20" s="438" t="str">
        <f ca="1">IF(C20="","",(INDEX('Round 10'!$O$5:$O$64,MATCH(C20,'Round 10'!$K$5:$K$64,0))))</f>
        <v/>
      </c>
      <c r="P20" s="438" t="str">
        <f ca="1">IF(C20="","",(INDEX('Round 11'!$O$5:$O$64,MATCH(C20,'Round 11'!$K$5:$K$64,0))))</f>
        <v/>
      </c>
      <c r="Q20" s="451" t="str">
        <f ca="1">IF(C20="","",(INDEX('Round 12'!$O$5:$O$64,MATCH(C20,'Round 12'!$K$5:$K$64,0))))</f>
        <v/>
      </c>
      <c r="R20" s="479" t="str">
        <f t="shared" ca="1" si="2"/>
        <v/>
      </c>
    </row>
    <row r="21" spans="2:18" s="447" customFormat="1" ht="14.25">
      <c r="B21" s="46">
        <v>18</v>
      </c>
      <c r="C21" s="449" t="str">
        <f ca="1">'Final Scores'!C23</f>
        <v/>
      </c>
      <c r="D21" s="496" t="str">
        <f t="shared" ca="1" si="0"/>
        <v/>
      </c>
      <c r="E21" s="453">
        <f t="shared" ca="1" si="1"/>
        <v>0</v>
      </c>
      <c r="F21" s="450" t="str">
        <f ca="1">IF(C21="","",(INDEX('Round 1'!$O$5:$O$64,MATCH(C21,'Round 1'!$K$5:$K$64,0))))</f>
        <v/>
      </c>
      <c r="G21" s="438" t="str">
        <f ca="1">IF(C21="","",(INDEX('Round 2'!$O$5:$O$64,MATCH(C21,'Round 2'!$K$5:$K$64,0))))</f>
        <v/>
      </c>
      <c r="H21" s="438" t="str">
        <f ca="1">IF(C21="","",(INDEX('Round 3'!$O$5:$O$64,MATCH(C21,'Round 3'!$K$5:$K$64,0))))</f>
        <v/>
      </c>
      <c r="I21" s="438" t="str">
        <f ca="1">IF(C21="","",(INDEX('Round 4'!$O$5:$O$64,MATCH(C21,'Round 4'!$K$5:$K$64,0))))</f>
        <v/>
      </c>
      <c r="J21" s="438" t="str">
        <f ca="1">IF(C21="","",(INDEX('Round 5'!$O$5:$O$64,MATCH(C21,'Round 5'!$K$5:$K$64,0))))</f>
        <v/>
      </c>
      <c r="K21" s="438" t="str">
        <f ca="1">IF(C21="","",(INDEX('Round 6'!$O$5:$O$64,MATCH(C21,'Round 6'!$K$5:$K$64,0))))</f>
        <v/>
      </c>
      <c r="L21" s="438" t="str">
        <f ca="1">IF(C21="","",(INDEX('Round 7'!$O$5:$O$64,MATCH(C21,'Round 7'!$K$5:$K$64,0))))</f>
        <v/>
      </c>
      <c r="M21" s="438" t="str">
        <f ca="1">IF(C21="","",(INDEX('Round 8'!$O$5:$O$64,MATCH(C21,'Round 8'!$K$5:$K$64,0))))</f>
        <v/>
      </c>
      <c r="N21" s="438" t="str">
        <f ca="1">IF(C21="","",(INDEX('Round 9'!$O$5:$O$64,MATCH(C21,'Round 9'!$K$5:$K$64,0))))</f>
        <v/>
      </c>
      <c r="O21" s="438" t="str">
        <f ca="1">IF(C21="","",(INDEX('Round 10'!$O$5:$O$64,MATCH(C21,'Round 10'!$K$5:$K$64,0))))</f>
        <v/>
      </c>
      <c r="P21" s="438" t="str">
        <f ca="1">IF(C21="","",(INDEX('Round 11'!$O$5:$O$64,MATCH(C21,'Round 11'!$K$5:$K$64,0))))</f>
        <v/>
      </c>
      <c r="Q21" s="451" t="str">
        <f ca="1">IF(C21="","",(INDEX('Round 12'!$O$5:$O$64,MATCH(C21,'Round 12'!$K$5:$K$64,0))))</f>
        <v/>
      </c>
      <c r="R21" s="479" t="str">
        <f t="shared" ca="1" si="2"/>
        <v/>
      </c>
    </row>
    <row r="22" spans="2:18" s="447" customFormat="1" ht="14.25">
      <c r="B22" s="46">
        <v>19</v>
      </c>
      <c r="C22" s="449" t="str">
        <f ca="1">'Final Scores'!C24</f>
        <v/>
      </c>
      <c r="D22" s="496" t="str">
        <f t="shared" ca="1" si="0"/>
        <v/>
      </c>
      <c r="E22" s="453">
        <f t="shared" ca="1" si="1"/>
        <v>0</v>
      </c>
      <c r="F22" s="450" t="str">
        <f ca="1">IF(C22="","",(INDEX('Round 1'!$O$5:$O$64,MATCH(C22,'Round 1'!$K$5:$K$64,0))))</f>
        <v/>
      </c>
      <c r="G22" s="438" t="str">
        <f ca="1">IF(C22="","",(INDEX('Round 2'!$O$5:$O$64,MATCH(C22,'Round 2'!$K$5:$K$64,0))))</f>
        <v/>
      </c>
      <c r="H22" s="438" t="str">
        <f ca="1">IF(C22="","",(INDEX('Round 3'!$O$5:$O$64,MATCH(C22,'Round 3'!$K$5:$K$64,0))))</f>
        <v/>
      </c>
      <c r="I22" s="438" t="str">
        <f ca="1">IF(C22="","",(INDEX('Round 4'!$O$5:$O$64,MATCH(C22,'Round 4'!$K$5:$K$64,0))))</f>
        <v/>
      </c>
      <c r="J22" s="438" t="str">
        <f ca="1">IF(C22="","",(INDEX('Round 5'!$O$5:$O$64,MATCH(C22,'Round 5'!$K$5:$K$64,0))))</f>
        <v/>
      </c>
      <c r="K22" s="438" t="str">
        <f ca="1">IF(C22="","",(INDEX('Round 6'!$O$5:$O$64,MATCH(C22,'Round 6'!$K$5:$K$64,0))))</f>
        <v/>
      </c>
      <c r="L22" s="438" t="str">
        <f ca="1">IF(C22="","",(INDEX('Round 7'!$O$5:$O$64,MATCH(C22,'Round 7'!$K$5:$K$64,0))))</f>
        <v/>
      </c>
      <c r="M22" s="438" t="str">
        <f ca="1">IF(C22="","",(INDEX('Round 8'!$O$5:$O$64,MATCH(C22,'Round 8'!$K$5:$K$64,0))))</f>
        <v/>
      </c>
      <c r="N22" s="438" t="str">
        <f ca="1">IF(C22="","",(INDEX('Round 9'!$O$5:$O$64,MATCH(C22,'Round 9'!$K$5:$K$64,0))))</f>
        <v/>
      </c>
      <c r="O22" s="438" t="str">
        <f ca="1">IF(C22="","",(INDEX('Round 10'!$O$5:$O$64,MATCH(C22,'Round 10'!$K$5:$K$64,0))))</f>
        <v/>
      </c>
      <c r="P22" s="438" t="str">
        <f ca="1">IF(C22="","",(INDEX('Round 11'!$O$5:$O$64,MATCH(C22,'Round 11'!$K$5:$K$64,0))))</f>
        <v/>
      </c>
      <c r="Q22" s="451" t="str">
        <f ca="1">IF(C22="","",(INDEX('Round 12'!$O$5:$O$64,MATCH(C22,'Round 12'!$K$5:$K$64,0))))</f>
        <v/>
      </c>
      <c r="R22" s="479" t="str">
        <f t="shared" ca="1" si="2"/>
        <v/>
      </c>
    </row>
    <row r="23" spans="2:18" s="447" customFormat="1" ht="14.25">
      <c r="B23" s="46">
        <v>20</v>
      </c>
      <c r="C23" s="449" t="str">
        <f ca="1">'Final Scores'!C25</f>
        <v/>
      </c>
      <c r="D23" s="496" t="str">
        <f t="shared" ca="1" si="0"/>
        <v/>
      </c>
      <c r="E23" s="453">
        <f t="shared" ca="1" si="1"/>
        <v>0</v>
      </c>
      <c r="F23" s="450" t="str">
        <f ca="1">IF(C23="","",(INDEX('Round 1'!$O$5:$O$64,MATCH(C23,'Round 1'!$K$5:$K$64,0))))</f>
        <v/>
      </c>
      <c r="G23" s="438" t="str">
        <f ca="1">IF(C23="","",(INDEX('Round 2'!$O$5:$O$64,MATCH(C23,'Round 2'!$K$5:$K$64,0))))</f>
        <v/>
      </c>
      <c r="H23" s="438" t="str">
        <f ca="1">IF(C23="","",(INDEX('Round 3'!$O$5:$O$64,MATCH(C23,'Round 3'!$K$5:$K$64,0))))</f>
        <v/>
      </c>
      <c r="I23" s="438" t="str">
        <f ca="1">IF(C23="","",(INDEX('Round 4'!$O$5:$O$64,MATCH(C23,'Round 4'!$K$5:$K$64,0))))</f>
        <v/>
      </c>
      <c r="J23" s="438" t="str">
        <f ca="1">IF(C23="","",(INDEX('Round 5'!$O$5:$O$64,MATCH(C23,'Round 5'!$K$5:$K$64,0))))</f>
        <v/>
      </c>
      <c r="K23" s="438" t="str">
        <f ca="1">IF(C23="","",(INDEX('Round 6'!$O$5:$O$64,MATCH(C23,'Round 6'!$K$5:$K$64,0))))</f>
        <v/>
      </c>
      <c r="L23" s="438" t="str">
        <f ca="1">IF(C23="","",(INDEX('Round 7'!$O$5:$O$64,MATCH(C23,'Round 7'!$K$5:$K$64,0))))</f>
        <v/>
      </c>
      <c r="M23" s="438" t="str">
        <f ca="1">IF(C23="","",(INDEX('Round 8'!$O$5:$O$64,MATCH(C23,'Round 8'!$K$5:$K$64,0))))</f>
        <v/>
      </c>
      <c r="N23" s="438" t="str">
        <f ca="1">IF(C23="","",(INDEX('Round 9'!$O$5:$O$64,MATCH(C23,'Round 9'!$K$5:$K$64,0))))</f>
        <v/>
      </c>
      <c r="O23" s="438" t="str">
        <f ca="1">IF(C23="","",(INDEX('Round 10'!$O$5:$O$64,MATCH(C23,'Round 10'!$K$5:$K$64,0))))</f>
        <v/>
      </c>
      <c r="P23" s="438" t="str">
        <f ca="1">IF(C23="","",(INDEX('Round 11'!$O$5:$O$64,MATCH(C23,'Round 11'!$K$5:$K$64,0))))</f>
        <v/>
      </c>
      <c r="Q23" s="451" t="str">
        <f ca="1">IF(C23="","",(INDEX('Round 12'!$O$5:$O$64,MATCH(C23,'Round 12'!$K$5:$K$64,0))))</f>
        <v/>
      </c>
      <c r="R23" s="479" t="str">
        <f t="shared" ca="1" si="2"/>
        <v/>
      </c>
    </row>
    <row r="24" spans="2:18" s="447" customFormat="1" ht="14.25">
      <c r="B24" s="46">
        <v>21</v>
      </c>
      <c r="C24" s="449" t="str">
        <f ca="1">'Final Scores'!C26</f>
        <v/>
      </c>
      <c r="D24" s="496" t="str">
        <f t="shared" ca="1" si="0"/>
        <v/>
      </c>
      <c r="E24" s="453">
        <f t="shared" ca="1" si="1"/>
        <v>0</v>
      </c>
      <c r="F24" s="450" t="str">
        <f ca="1">IF(C24="","",(INDEX('Round 1'!$O$5:$O$64,MATCH(C24,'Round 1'!$K$5:$K$64,0))))</f>
        <v/>
      </c>
      <c r="G24" s="438" t="str">
        <f ca="1">IF(C24="","",(INDEX('Round 2'!$O$5:$O$64,MATCH(C24,'Round 2'!$K$5:$K$64,0))))</f>
        <v/>
      </c>
      <c r="H24" s="438" t="str">
        <f ca="1">IF(C24="","",(INDEX('Round 3'!$O$5:$O$64,MATCH(C24,'Round 3'!$K$5:$K$64,0))))</f>
        <v/>
      </c>
      <c r="I24" s="438" t="str">
        <f ca="1">IF(C24="","",(INDEX('Round 4'!$O$5:$O$64,MATCH(C24,'Round 4'!$K$5:$K$64,0))))</f>
        <v/>
      </c>
      <c r="J24" s="438" t="str">
        <f ca="1">IF(C24="","",(INDEX('Round 5'!$O$5:$O$64,MATCH(C24,'Round 5'!$K$5:$K$64,0))))</f>
        <v/>
      </c>
      <c r="K24" s="438" t="str">
        <f ca="1">IF(C24="","",(INDEX('Round 6'!$O$5:$O$64,MATCH(C24,'Round 6'!$K$5:$K$64,0))))</f>
        <v/>
      </c>
      <c r="L24" s="438" t="str">
        <f ca="1">IF(C24="","",(INDEX('Round 7'!$O$5:$O$64,MATCH(C24,'Round 7'!$K$5:$K$64,0))))</f>
        <v/>
      </c>
      <c r="M24" s="438" t="str">
        <f ca="1">IF(C24="","",(INDEX('Round 8'!$O$5:$O$64,MATCH(C24,'Round 8'!$K$5:$K$64,0))))</f>
        <v/>
      </c>
      <c r="N24" s="438" t="str">
        <f ca="1">IF(C24="","",(INDEX('Round 9'!$O$5:$O$64,MATCH(C24,'Round 9'!$K$5:$K$64,0))))</f>
        <v/>
      </c>
      <c r="O24" s="438" t="str">
        <f ca="1">IF(C24="","",(INDEX('Round 10'!$O$5:$O$64,MATCH(C24,'Round 10'!$K$5:$K$64,0))))</f>
        <v/>
      </c>
      <c r="P24" s="438" t="str">
        <f ca="1">IF(C24="","",(INDEX('Round 11'!$O$5:$O$64,MATCH(C24,'Round 11'!$K$5:$K$64,0))))</f>
        <v/>
      </c>
      <c r="Q24" s="451" t="str">
        <f ca="1">IF(C24="","",(INDEX('Round 12'!$O$5:$O$64,MATCH(C24,'Round 12'!$K$5:$K$64,0))))</f>
        <v/>
      </c>
      <c r="R24" s="479" t="str">
        <f t="shared" ca="1" si="2"/>
        <v/>
      </c>
    </row>
    <row r="25" spans="2:18" s="447" customFormat="1" ht="14.25">
      <c r="B25" s="46">
        <v>22</v>
      </c>
      <c r="C25" s="449" t="str">
        <f ca="1">'Final Scores'!C27</f>
        <v/>
      </c>
      <c r="D25" s="496" t="str">
        <f t="shared" ca="1" si="0"/>
        <v/>
      </c>
      <c r="E25" s="453">
        <f t="shared" ca="1" si="1"/>
        <v>0</v>
      </c>
      <c r="F25" s="450" t="str">
        <f ca="1">IF(C25="","",(INDEX('Round 1'!$O$5:$O$64,MATCH(C25,'Round 1'!$K$5:$K$64,0))))</f>
        <v/>
      </c>
      <c r="G25" s="438" t="str">
        <f ca="1">IF(C25="","",(INDEX('Round 2'!$O$5:$O$64,MATCH(C25,'Round 2'!$K$5:$K$64,0))))</f>
        <v/>
      </c>
      <c r="H25" s="438" t="str">
        <f ca="1">IF(C25="","",(INDEX('Round 3'!$O$5:$O$64,MATCH(C25,'Round 3'!$K$5:$K$64,0))))</f>
        <v/>
      </c>
      <c r="I25" s="438" t="str">
        <f ca="1">IF(C25="","",(INDEX('Round 4'!$O$5:$O$64,MATCH(C25,'Round 4'!$K$5:$K$64,0))))</f>
        <v/>
      </c>
      <c r="J25" s="438" t="str">
        <f ca="1">IF(C25="","",(INDEX('Round 5'!$O$5:$O$64,MATCH(C25,'Round 5'!$K$5:$K$64,0))))</f>
        <v/>
      </c>
      <c r="K25" s="438" t="str">
        <f ca="1">IF(C25="","",(INDEX('Round 6'!$O$5:$O$64,MATCH(C25,'Round 6'!$K$5:$K$64,0))))</f>
        <v/>
      </c>
      <c r="L25" s="438" t="str">
        <f ca="1">IF(C25="","",(INDEX('Round 7'!$O$5:$O$64,MATCH(C25,'Round 7'!$K$5:$K$64,0))))</f>
        <v/>
      </c>
      <c r="M25" s="438" t="str">
        <f ca="1">IF(C25="","",(INDEX('Round 8'!$O$5:$O$64,MATCH(C25,'Round 8'!$K$5:$K$64,0))))</f>
        <v/>
      </c>
      <c r="N25" s="438" t="str">
        <f ca="1">IF(C25="","",(INDEX('Round 9'!$O$5:$O$64,MATCH(C25,'Round 9'!$K$5:$K$64,0))))</f>
        <v/>
      </c>
      <c r="O25" s="438" t="str">
        <f ca="1">IF(C25="","",(INDEX('Round 10'!$O$5:$O$64,MATCH(C25,'Round 10'!$K$5:$K$64,0))))</f>
        <v/>
      </c>
      <c r="P25" s="438" t="str">
        <f ca="1">IF(C25="","",(INDEX('Round 11'!$O$5:$O$64,MATCH(C25,'Round 11'!$K$5:$K$64,0))))</f>
        <v/>
      </c>
      <c r="Q25" s="451" t="str">
        <f ca="1">IF(C25="","",(INDEX('Round 12'!$O$5:$O$64,MATCH(C25,'Round 12'!$K$5:$K$64,0))))</f>
        <v/>
      </c>
      <c r="R25" s="479" t="str">
        <f t="shared" ca="1" si="2"/>
        <v/>
      </c>
    </row>
    <row r="26" spans="2:18" s="447" customFormat="1" ht="14.25">
      <c r="B26" s="46">
        <v>23</v>
      </c>
      <c r="C26" s="449" t="str">
        <f ca="1">'Final Scores'!C28</f>
        <v/>
      </c>
      <c r="D26" s="496" t="str">
        <f t="shared" ca="1" si="0"/>
        <v/>
      </c>
      <c r="E26" s="453">
        <f t="shared" ca="1" si="1"/>
        <v>0</v>
      </c>
      <c r="F26" s="450" t="str">
        <f ca="1">IF(C26="","",(INDEX('Round 1'!$O$5:$O$64,MATCH(C26,'Round 1'!$K$5:$K$64,0))))</f>
        <v/>
      </c>
      <c r="G26" s="438" t="str">
        <f ca="1">IF(C26="","",(INDEX('Round 2'!$O$5:$O$64,MATCH(C26,'Round 2'!$K$5:$K$64,0))))</f>
        <v/>
      </c>
      <c r="H26" s="438" t="str">
        <f ca="1">IF(C26="","",(INDEX('Round 3'!$O$5:$O$64,MATCH(C26,'Round 3'!$K$5:$K$64,0))))</f>
        <v/>
      </c>
      <c r="I26" s="438" t="str">
        <f ca="1">IF(C26="","",(INDEX('Round 4'!$O$5:$O$64,MATCH(C26,'Round 4'!$K$5:$K$64,0))))</f>
        <v/>
      </c>
      <c r="J26" s="438" t="str">
        <f ca="1">IF(C26="","",(INDEX('Round 5'!$O$5:$O$64,MATCH(C26,'Round 5'!$K$5:$K$64,0))))</f>
        <v/>
      </c>
      <c r="K26" s="438" t="str">
        <f ca="1">IF(C26="","",(INDEX('Round 6'!$O$5:$O$64,MATCH(C26,'Round 6'!$K$5:$K$64,0))))</f>
        <v/>
      </c>
      <c r="L26" s="438" t="str">
        <f ca="1">IF(C26="","",(INDEX('Round 7'!$O$5:$O$64,MATCH(C26,'Round 7'!$K$5:$K$64,0))))</f>
        <v/>
      </c>
      <c r="M26" s="438" t="str">
        <f ca="1">IF(C26="","",(INDEX('Round 8'!$O$5:$O$64,MATCH(C26,'Round 8'!$K$5:$K$64,0))))</f>
        <v/>
      </c>
      <c r="N26" s="438" t="str">
        <f ca="1">IF(C26="","",(INDEX('Round 9'!$O$5:$O$64,MATCH(C26,'Round 9'!$K$5:$K$64,0))))</f>
        <v/>
      </c>
      <c r="O26" s="438" t="str">
        <f ca="1">IF(C26="","",(INDEX('Round 10'!$O$5:$O$64,MATCH(C26,'Round 10'!$K$5:$K$64,0))))</f>
        <v/>
      </c>
      <c r="P26" s="438" t="str">
        <f ca="1">IF(C26="","",(INDEX('Round 11'!$O$5:$O$64,MATCH(C26,'Round 11'!$K$5:$K$64,0))))</f>
        <v/>
      </c>
      <c r="Q26" s="451" t="str">
        <f ca="1">IF(C26="","",(INDEX('Round 12'!$O$5:$O$64,MATCH(C26,'Round 12'!$K$5:$K$64,0))))</f>
        <v/>
      </c>
      <c r="R26" s="479" t="str">
        <f t="shared" ca="1" si="2"/>
        <v/>
      </c>
    </row>
    <row r="27" spans="2:18" s="447" customFormat="1" ht="14.25">
      <c r="B27" s="46">
        <v>24</v>
      </c>
      <c r="C27" s="449" t="str">
        <f ca="1">'Final Scores'!C29</f>
        <v/>
      </c>
      <c r="D27" s="496" t="str">
        <f t="shared" ca="1" si="0"/>
        <v/>
      </c>
      <c r="E27" s="453">
        <f t="shared" ca="1" si="1"/>
        <v>0</v>
      </c>
      <c r="F27" s="450" t="str">
        <f ca="1">IF(C27="","",(INDEX('Round 1'!$O$5:$O$64,MATCH(C27,'Round 1'!$K$5:$K$64,0))))</f>
        <v/>
      </c>
      <c r="G27" s="438" t="str">
        <f ca="1">IF(C27="","",(INDEX('Round 2'!$O$5:$O$64,MATCH(C27,'Round 2'!$K$5:$K$64,0))))</f>
        <v/>
      </c>
      <c r="H27" s="438" t="str">
        <f ca="1">IF(C27="","",(INDEX('Round 3'!$O$5:$O$64,MATCH(C27,'Round 3'!$K$5:$K$64,0))))</f>
        <v/>
      </c>
      <c r="I27" s="438" t="str">
        <f ca="1">IF(C27="","",(INDEX('Round 4'!$O$5:$O$64,MATCH(C27,'Round 4'!$K$5:$K$64,0))))</f>
        <v/>
      </c>
      <c r="J27" s="438" t="str">
        <f ca="1">IF(C27="","",(INDEX('Round 5'!$O$5:$O$64,MATCH(C27,'Round 5'!$K$5:$K$64,0))))</f>
        <v/>
      </c>
      <c r="K27" s="438" t="str">
        <f ca="1">IF(C27="","",(INDEX('Round 6'!$O$5:$O$64,MATCH(C27,'Round 6'!$K$5:$K$64,0))))</f>
        <v/>
      </c>
      <c r="L27" s="438" t="str">
        <f ca="1">IF(C27="","",(INDEX('Round 7'!$O$5:$O$64,MATCH(C27,'Round 7'!$K$5:$K$64,0))))</f>
        <v/>
      </c>
      <c r="M27" s="438" t="str">
        <f ca="1">IF(C27="","",(INDEX('Round 8'!$O$5:$O$64,MATCH(C27,'Round 8'!$K$5:$K$64,0))))</f>
        <v/>
      </c>
      <c r="N27" s="438" t="str">
        <f ca="1">IF(C27="","",(INDEX('Round 9'!$O$5:$O$64,MATCH(C27,'Round 9'!$K$5:$K$64,0))))</f>
        <v/>
      </c>
      <c r="O27" s="438" t="str">
        <f ca="1">IF(C27="","",(INDEX('Round 10'!$O$5:$O$64,MATCH(C27,'Round 10'!$K$5:$K$64,0))))</f>
        <v/>
      </c>
      <c r="P27" s="438" t="str">
        <f ca="1">IF(C27="","",(INDEX('Round 11'!$O$5:$O$64,MATCH(C27,'Round 11'!$K$5:$K$64,0))))</f>
        <v/>
      </c>
      <c r="Q27" s="451" t="str">
        <f ca="1">IF(C27="","",(INDEX('Round 12'!$O$5:$O$64,MATCH(C27,'Round 12'!$K$5:$K$64,0))))</f>
        <v/>
      </c>
      <c r="R27" s="479" t="str">
        <f t="shared" ca="1" si="2"/>
        <v/>
      </c>
    </row>
    <row r="28" spans="2:18" s="447" customFormat="1" ht="14.25">
      <c r="B28" s="46">
        <v>25</v>
      </c>
      <c r="C28" s="449" t="str">
        <f ca="1">'Final Scores'!C30</f>
        <v/>
      </c>
      <c r="D28" s="496" t="str">
        <f t="shared" ca="1" si="0"/>
        <v/>
      </c>
      <c r="E28" s="453">
        <f t="shared" ca="1" si="1"/>
        <v>0</v>
      </c>
      <c r="F28" s="450" t="str">
        <f ca="1">IF(C28="","",(INDEX('Round 1'!$O$5:$O$64,MATCH(C28,'Round 1'!$K$5:$K$64,0))))</f>
        <v/>
      </c>
      <c r="G28" s="438" t="str">
        <f ca="1">IF(C28="","",(INDEX('Round 2'!$O$5:$O$64,MATCH(C28,'Round 2'!$K$5:$K$64,0))))</f>
        <v/>
      </c>
      <c r="H28" s="438" t="str">
        <f ca="1">IF(C28="","",(INDEX('Round 3'!$O$5:$O$64,MATCH(C28,'Round 3'!$K$5:$K$64,0))))</f>
        <v/>
      </c>
      <c r="I28" s="438" t="str">
        <f ca="1">IF(C28="","",(INDEX('Round 4'!$O$5:$O$64,MATCH(C28,'Round 4'!$K$5:$K$64,0))))</f>
        <v/>
      </c>
      <c r="J28" s="438" t="str">
        <f ca="1">IF(C28="","",(INDEX('Round 5'!$O$5:$O$64,MATCH(C28,'Round 5'!$K$5:$K$64,0))))</f>
        <v/>
      </c>
      <c r="K28" s="438" t="str">
        <f ca="1">IF(C28="","",(INDEX('Round 6'!$O$5:$O$64,MATCH(C28,'Round 6'!$K$5:$K$64,0))))</f>
        <v/>
      </c>
      <c r="L28" s="438" t="str">
        <f ca="1">IF(C28="","",(INDEX('Round 7'!$O$5:$O$64,MATCH(C28,'Round 7'!$K$5:$K$64,0))))</f>
        <v/>
      </c>
      <c r="M28" s="438" t="str">
        <f ca="1">IF(C28="","",(INDEX('Round 8'!$O$5:$O$64,MATCH(C28,'Round 8'!$K$5:$K$64,0))))</f>
        <v/>
      </c>
      <c r="N28" s="438" t="str">
        <f ca="1">IF(C28="","",(INDEX('Round 9'!$O$5:$O$64,MATCH(C28,'Round 9'!$K$5:$K$64,0))))</f>
        <v/>
      </c>
      <c r="O28" s="438" t="str">
        <f ca="1">IF(C28="","",(INDEX('Round 10'!$O$5:$O$64,MATCH(C28,'Round 10'!$K$5:$K$64,0))))</f>
        <v/>
      </c>
      <c r="P28" s="438" t="str">
        <f ca="1">IF(C28="","",(INDEX('Round 11'!$O$5:$O$64,MATCH(C28,'Round 11'!$K$5:$K$64,0))))</f>
        <v/>
      </c>
      <c r="Q28" s="451" t="str">
        <f ca="1">IF(C28="","",(INDEX('Round 12'!$O$5:$O$64,MATCH(C28,'Round 12'!$K$5:$K$64,0))))</f>
        <v/>
      </c>
      <c r="R28" s="479" t="str">
        <f t="shared" ca="1" si="2"/>
        <v/>
      </c>
    </row>
    <row r="29" spans="2:18" s="447" customFormat="1" ht="14.25">
      <c r="B29" s="46">
        <v>26</v>
      </c>
      <c r="C29" s="449" t="str">
        <f ca="1">'Final Scores'!C31</f>
        <v/>
      </c>
      <c r="D29" s="496" t="str">
        <f t="shared" ca="1" si="0"/>
        <v/>
      </c>
      <c r="E29" s="453">
        <f t="shared" ca="1" si="1"/>
        <v>0</v>
      </c>
      <c r="F29" s="450" t="str">
        <f ca="1">IF(C29="","",(INDEX('Round 1'!$O$5:$O$64,MATCH(C29,'Round 1'!$K$5:$K$64,0))))</f>
        <v/>
      </c>
      <c r="G29" s="438" t="str">
        <f ca="1">IF(C29="","",(INDEX('Round 2'!$O$5:$O$64,MATCH(C29,'Round 2'!$K$5:$K$64,0))))</f>
        <v/>
      </c>
      <c r="H29" s="438" t="str">
        <f ca="1">IF(C29="","",(INDEX('Round 3'!$O$5:$O$64,MATCH(C29,'Round 3'!$K$5:$K$64,0))))</f>
        <v/>
      </c>
      <c r="I29" s="438" t="str">
        <f ca="1">IF(C29="","",(INDEX('Round 4'!$O$5:$O$64,MATCH(C29,'Round 4'!$K$5:$K$64,0))))</f>
        <v/>
      </c>
      <c r="J29" s="438" t="str">
        <f ca="1">IF(C29="","",(INDEX('Round 5'!$O$5:$O$64,MATCH(C29,'Round 5'!$K$5:$K$64,0))))</f>
        <v/>
      </c>
      <c r="K29" s="438" t="str">
        <f ca="1">IF(C29="","",(INDEX('Round 6'!$O$5:$O$64,MATCH(C29,'Round 6'!$K$5:$K$64,0))))</f>
        <v/>
      </c>
      <c r="L29" s="438" t="str">
        <f ca="1">IF(C29="","",(INDEX('Round 7'!$O$5:$O$64,MATCH(C29,'Round 7'!$K$5:$K$64,0))))</f>
        <v/>
      </c>
      <c r="M29" s="438" t="str">
        <f ca="1">IF(C29="","",(INDEX('Round 8'!$O$5:$O$64,MATCH(C29,'Round 8'!$K$5:$K$64,0))))</f>
        <v/>
      </c>
      <c r="N29" s="438" t="str">
        <f ca="1">IF(C29="","",(INDEX('Round 9'!$O$5:$O$64,MATCH(C29,'Round 9'!$K$5:$K$64,0))))</f>
        <v/>
      </c>
      <c r="O29" s="438" t="str">
        <f ca="1">IF(C29="","",(INDEX('Round 10'!$O$5:$O$64,MATCH(C29,'Round 10'!$K$5:$K$64,0))))</f>
        <v/>
      </c>
      <c r="P29" s="438" t="str">
        <f ca="1">IF(C29="","",(INDEX('Round 11'!$O$5:$O$64,MATCH(C29,'Round 11'!$K$5:$K$64,0))))</f>
        <v/>
      </c>
      <c r="Q29" s="451" t="str">
        <f ca="1">IF(C29="","",(INDEX('Round 12'!$O$5:$O$64,MATCH(C29,'Round 12'!$K$5:$K$64,0))))</f>
        <v/>
      </c>
      <c r="R29" s="479" t="str">
        <f t="shared" ca="1" si="2"/>
        <v/>
      </c>
    </row>
    <row r="30" spans="2:18" s="447" customFormat="1" ht="14.25">
      <c r="B30" s="46">
        <v>27</v>
      </c>
      <c r="C30" s="449" t="str">
        <f ca="1">'Final Scores'!C32</f>
        <v/>
      </c>
      <c r="D30" s="496" t="str">
        <f t="shared" ca="1" si="0"/>
        <v/>
      </c>
      <c r="E30" s="453">
        <f t="shared" ca="1" si="1"/>
        <v>0</v>
      </c>
      <c r="F30" s="450" t="str">
        <f ca="1">IF(C30="","",(INDEX('Round 1'!$O$5:$O$64,MATCH(C30,'Round 1'!$K$5:$K$64,0))))</f>
        <v/>
      </c>
      <c r="G30" s="438" t="str">
        <f ca="1">IF(C30="","",(INDEX('Round 2'!$O$5:$O$64,MATCH(C30,'Round 2'!$K$5:$K$64,0))))</f>
        <v/>
      </c>
      <c r="H30" s="438" t="str">
        <f ca="1">IF(C30="","",(INDEX('Round 3'!$O$5:$O$64,MATCH(C30,'Round 3'!$K$5:$K$64,0))))</f>
        <v/>
      </c>
      <c r="I30" s="438" t="str">
        <f ca="1">IF(C30="","",(INDEX('Round 4'!$O$5:$O$64,MATCH(C30,'Round 4'!$K$5:$K$64,0))))</f>
        <v/>
      </c>
      <c r="J30" s="438" t="str">
        <f ca="1">IF(C30="","",(INDEX('Round 5'!$O$5:$O$64,MATCH(C30,'Round 5'!$K$5:$K$64,0))))</f>
        <v/>
      </c>
      <c r="K30" s="438" t="str">
        <f ca="1">IF(C30="","",(INDEX('Round 6'!$O$5:$O$64,MATCH(C30,'Round 6'!$K$5:$K$64,0))))</f>
        <v/>
      </c>
      <c r="L30" s="438" t="str">
        <f ca="1">IF(C30="","",(INDEX('Round 7'!$O$5:$O$64,MATCH(C30,'Round 7'!$K$5:$K$64,0))))</f>
        <v/>
      </c>
      <c r="M30" s="438" t="str">
        <f ca="1">IF(C30="","",(INDEX('Round 8'!$O$5:$O$64,MATCH(C30,'Round 8'!$K$5:$K$64,0))))</f>
        <v/>
      </c>
      <c r="N30" s="438" t="str">
        <f ca="1">IF(C30="","",(INDEX('Round 9'!$O$5:$O$64,MATCH(C30,'Round 9'!$K$5:$K$64,0))))</f>
        <v/>
      </c>
      <c r="O30" s="438" t="str">
        <f ca="1">IF(C30="","",(INDEX('Round 10'!$O$5:$O$64,MATCH(C30,'Round 10'!$K$5:$K$64,0))))</f>
        <v/>
      </c>
      <c r="P30" s="438" t="str">
        <f ca="1">IF(C30="","",(INDEX('Round 11'!$O$5:$O$64,MATCH(C30,'Round 11'!$K$5:$K$64,0))))</f>
        <v/>
      </c>
      <c r="Q30" s="451" t="str">
        <f ca="1">IF(C30="","",(INDEX('Round 12'!$O$5:$O$64,MATCH(C30,'Round 12'!$K$5:$K$64,0))))</f>
        <v/>
      </c>
      <c r="R30" s="479" t="str">
        <f t="shared" ca="1" si="2"/>
        <v/>
      </c>
    </row>
    <row r="31" spans="2:18" s="447" customFormat="1" ht="14.25">
      <c r="B31" s="46">
        <v>28</v>
      </c>
      <c r="C31" s="449" t="str">
        <f ca="1">'Final Scores'!C33</f>
        <v/>
      </c>
      <c r="D31" s="496" t="str">
        <f t="shared" ca="1" si="0"/>
        <v/>
      </c>
      <c r="E31" s="453">
        <f t="shared" ca="1" si="1"/>
        <v>0</v>
      </c>
      <c r="F31" s="450" t="str">
        <f ca="1">IF(C31="","",(INDEX('Round 1'!$O$5:$O$64,MATCH(C31,'Round 1'!$K$5:$K$64,0))))</f>
        <v/>
      </c>
      <c r="G31" s="438" t="str">
        <f ca="1">IF(C31="","",(INDEX('Round 2'!$O$5:$O$64,MATCH(C31,'Round 2'!$K$5:$K$64,0))))</f>
        <v/>
      </c>
      <c r="H31" s="438" t="str">
        <f ca="1">IF(C31="","",(INDEX('Round 3'!$O$5:$O$64,MATCH(C31,'Round 3'!$K$5:$K$64,0))))</f>
        <v/>
      </c>
      <c r="I31" s="438" t="str">
        <f ca="1">IF(C31="","",(INDEX('Round 4'!$O$5:$O$64,MATCH(C31,'Round 4'!$K$5:$K$64,0))))</f>
        <v/>
      </c>
      <c r="J31" s="438" t="str">
        <f ca="1">IF(C31="","",(INDEX('Round 5'!$O$5:$O$64,MATCH(C31,'Round 5'!$K$5:$K$64,0))))</f>
        <v/>
      </c>
      <c r="K31" s="438" t="str">
        <f ca="1">IF(C31="","",(INDEX('Round 6'!$O$5:$O$64,MATCH(C31,'Round 6'!$K$5:$K$64,0))))</f>
        <v/>
      </c>
      <c r="L31" s="438" t="str">
        <f ca="1">IF(C31="","",(INDEX('Round 7'!$O$5:$O$64,MATCH(C31,'Round 7'!$K$5:$K$64,0))))</f>
        <v/>
      </c>
      <c r="M31" s="438" t="str">
        <f ca="1">IF(C31="","",(INDEX('Round 8'!$O$5:$O$64,MATCH(C31,'Round 8'!$K$5:$K$64,0))))</f>
        <v/>
      </c>
      <c r="N31" s="438" t="str">
        <f ca="1">IF(C31="","",(INDEX('Round 9'!$O$5:$O$64,MATCH(C31,'Round 9'!$K$5:$K$64,0))))</f>
        <v/>
      </c>
      <c r="O31" s="438" t="str">
        <f ca="1">IF(C31="","",(INDEX('Round 10'!$O$5:$O$64,MATCH(C31,'Round 10'!$K$5:$K$64,0))))</f>
        <v/>
      </c>
      <c r="P31" s="438" t="str">
        <f ca="1">IF(C31="","",(INDEX('Round 11'!$O$5:$O$64,MATCH(C31,'Round 11'!$K$5:$K$64,0))))</f>
        <v/>
      </c>
      <c r="Q31" s="451" t="str">
        <f ca="1">IF(C31="","",(INDEX('Round 12'!$O$5:$O$64,MATCH(C31,'Round 12'!$K$5:$K$64,0))))</f>
        <v/>
      </c>
      <c r="R31" s="479" t="str">
        <f t="shared" ca="1" si="2"/>
        <v/>
      </c>
    </row>
    <row r="32" spans="2:18" s="447" customFormat="1" ht="14.25">
      <c r="B32" s="46">
        <v>29</v>
      </c>
      <c r="C32" s="449" t="str">
        <f ca="1">'Final Scores'!C34</f>
        <v/>
      </c>
      <c r="D32" s="496" t="str">
        <f t="shared" ca="1" si="0"/>
        <v/>
      </c>
      <c r="E32" s="453">
        <f t="shared" ca="1" si="1"/>
        <v>0</v>
      </c>
      <c r="F32" s="450" t="str">
        <f ca="1">IF(C32="","",(INDEX('Round 1'!$O$5:$O$64,MATCH(C32,'Round 1'!$K$5:$K$64,0))))</f>
        <v/>
      </c>
      <c r="G32" s="438" t="str">
        <f ca="1">IF(C32="","",(INDEX('Round 2'!$O$5:$O$64,MATCH(C32,'Round 2'!$K$5:$K$64,0))))</f>
        <v/>
      </c>
      <c r="H32" s="438" t="str">
        <f ca="1">IF(C32="","",(INDEX('Round 3'!$O$5:$O$64,MATCH(C32,'Round 3'!$K$5:$K$64,0))))</f>
        <v/>
      </c>
      <c r="I32" s="438" t="str">
        <f ca="1">IF(C32="","",(INDEX('Round 4'!$O$5:$O$64,MATCH(C32,'Round 4'!$K$5:$K$64,0))))</f>
        <v/>
      </c>
      <c r="J32" s="438" t="str">
        <f ca="1">IF(C32="","",(INDEX('Round 5'!$O$5:$O$64,MATCH(C32,'Round 5'!$K$5:$K$64,0))))</f>
        <v/>
      </c>
      <c r="K32" s="438" t="str">
        <f ca="1">IF(C32="","",(INDEX('Round 6'!$O$5:$O$64,MATCH(C32,'Round 6'!$K$5:$K$64,0))))</f>
        <v/>
      </c>
      <c r="L32" s="438" t="str">
        <f ca="1">IF(C32="","",(INDEX('Round 7'!$O$5:$O$64,MATCH(C32,'Round 7'!$K$5:$K$64,0))))</f>
        <v/>
      </c>
      <c r="M32" s="438" t="str">
        <f ca="1">IF(C32="","",(INDEX('Round 8'!$O$5:$O$64,MATCH(C32,'Round 8'!$K$5:$K$64,0))))</f>
        <v/>
      </c>
      <c r="N32" s="438" t="str">
        <f ca="1">IF(C32="","",(INDEX('Round 9'!$O$5:$O$64,MATCH(C32,'Round 9'!$K$5:$K$64,0))))</f>
        <v/>
      </c>
      <c r="O32" s="438" t="str">
        <f ca="1">IF(C32="","",(INDEX('Round 10'!$O$5:$O$64,MATCH(C32,'Round 10'!$K$5:$K$64,0))))</f>
        <v/>
      </c>
      <c r="P32" s="438" t="str">
        <f ca="1">IF(C32="","",(INDEX('Round 11'!$O$5:$O$64,MATCH(C32,'Round 11'!$K$5:$K$64,0))))</f>
        <v/>
      </c>
      <c r="Q32" s="451" t="str">
        <f ca="1">IF(C32="","",(INDEX('Round 12'!$O$5:$O$64,MATCH(C32,'Round 12'!$K$5:$K$64,0))))</f>
        <v/>
      </c>
      <c r="R32" s="479" t="str">
        <f t="shared" ca="1" si="2"/>
        <v/>
      </c>
    </row>
    <row r="33" spans="2:18" s="447" customFormat="1" ht="14.25">
      <c r="B33" s="46">
        <v>30</v>
      </c>
      <c r="C33" s="449" t="str">
        <f ca="1">'Final Scores'!C35</f>
        <v/>
      </c>
      <c r="D33" s="496" t="str">
        <f t="shared" ca="1" si="0"/>
        <v/>
      </c>
      <c r="E33" s="453">
        <f t="shared" ca="1" si="1"/>
        <v>0</v>
      </c>
      <c r="F33" s="450" t="str">
        <f ca="1">IF(C33="","",(INDEX('Round 1'!$O$5:$O$64,MATCH(C33,'Round 1'!$K$5:$K$64,0))))</f>
        <v/>
      </c>
      <c r="G33" s="438" t="str">
        <f ca="1">IF(C33="","",(INDEX('Round 2'!$O$5:$O$64,MATCH(C33,'Round 2'!$K$5:$K$64,0))))</f>
        <v/>
      </c>
      <c r="H33" s="438" t="str">
        <f ca="1">IF(C33="","",(INDEX('Round 3'!$O$5:$O$64,MATCH(C33,'Round 3'!$K$5:$K$64,0))))</f>
        <v/>
      </c>
      <c r="I33" s="438" t="str">
        <f ca="1">IF(C33="","",(INDEX('Round 4'!$O$5:$O$64,MATCH(C33,'Round 4'!$K$5:$K$64,0))))</f>
        <v/>
      </c>
      <c r="J33" s="438" t="str">
        <f ca="1">IF(C33="","",(INDEX('Round 5'!$O$5:$O$64,MATCH(C33,'Round 5'!$K$5:$K$64,0))))</f>
        <v/>
      </c>
      <c r="K33" s="438" t="str">
        <f ca="1">IF(C33="","",(INDEX('Round 6'!$O$5:$O$64,MATCH(C33,'Round 6'!$K$5:$K$64,0))))</f>
        <v/>
      </c>
      <c r="L33" s="438" t="str">
        <f ca="1">IF(C33="","",(INDEX('Round 7'!$O$5:$O$64,MATCH(C33,'Round 7'!$K$5:$K$64,0))))</f>
        <v/>
      </c>
      <c r="M33" s="438" t="str">
        <f ca="1">IF(C33="","",(INDEX('Round 8'!$O$5:$O$64,MATCH(C33,'Round 8'!$K$5:$K$64,0))))</f>
        <v/>
      </c>
      <c r="N33" s="438" t="str">
        <f ca="1">IF(C33="","",(INDEX('Round 9'!$O$5:$O$64,MATCH(C33,'Round 9'!$K$5:$K$64,0))))</f>
        <v/>
      </c>
      <c r="O33" s="438" t="str">
        <f ca="1">IF(C33="","",(INDEX('Round 10'!$O$5:$O$64,MATCH(C33,'Round 10'!$K$5:$K$64,0))))</f>
        <v/>
      </c>
      <c r="P33" s="438" t="str">
        <f ca="1">IF(C33="","",(INDEX('Round 11'!$O$5:$O$64,MATCH(C33,'Round 11'!$K$5:$K$64,0))))</f>
        <v/>
      </c>
      <c r="Q33" s="451" t="str">
        <f ca="1">IF(C33="","",(INDEX('Round 12'!$O$5:$O$64,MATCH(C33,'Round 12'!$K$5:$K$64,0))))</f>
        <v/>
      </c>
      <c r="R33" s="479" t="str">
        <f t="shared" ca="1" si="2"/>
        <v/>
      </c>
    </row>
    <row r="34" spans="2:18" s="447" customFormat="1" ht="14.25">
      <c r="B34" s="46">
        <v>31</v>
      </c>
      <c r="C34" s="449" t="str">
        <f ca="1">'Final Scores'!C36</f>
        <v/>
      </c>
      <c r="D34" s="496" t="str">
        <f t="shared" ca="1" si="0"/>
        <v/>
      </c>
      <c r="E34" s="453">
        <f t="shared" ca="1" si="1"/>
        <v>0</v>
      </c>
      <c r="F34" s="450" t="str">
        <f ca="1">IF(C34="","",(INDEX('Round 1'!$O$5:$O$64,MATCH(C34,'Round 1'!$K$5:$K$64,0))))</f>
        <v/>
      </c>
      <c r="G34" s="438" t="str">
        <f ca="1">IF(C34="","",(INDEX('Round 2'!$O$5:$O$64,MATCH(C34,'Round 2'!$K$5:$K$64,0))))</f>
        <v/>
      </c>
      <c r="H34" s="438" t="str">
        <f ca="1">IF(C34="","",(INDEX('Round 3'!$O$5:$O$64,MATCH(C34,'Round 3'!$K$5:$K$64,0))))</f>
        <v/>
      </c>
      <c r="I34" s="438" t="str">
        <f ca="1">IF(C34="","",(INDEX('Round 4'!$O$5:$O$64,MATCH(C34,'Round 4'!$K$5:$K$64,0))))</f>
        <v/>
      </c>
      <c r="J34" s="438" t="str">
        <f ca="1">IF(C34="","",(INDEX('Round 5'!$O$5:$O$64,MATCH(C34,'Round 5'!$K$5:$K$64,0))))</f>
        <v/>
      </c>
      <c r="K34" s="438" t="str">
        <f ca="1">IF(C34="","",(INDEX('Round 6'!$O$5:$O$64,MATCH(C34,'Round 6'!$K$5:$K$64,0))))</f>
        <v/>
      </c>
      <c r="L34" s="438" t="str">
        <f ca="1">IF(C34="","",(INDEX('Round 7'!$O$5:$O$64,MATCH(C34,'Round 7'!$K$5:$K$64,0))))</f>
        <v/>
      </c>
      <c r="M34" s="438" t="str">
        <f ca="1">IF(C34="","",(INDEX('Round 8'!$O$5:$O$64,MATCH(C34,'Round 8'!$K$5:$K$64,0))))</f>
        <v/>
      </c>
      <c r="N34" s="438" t="str">
        <f ca="1">IF(C34="","",(INDEX('Round 9'!$O$5:$O$64,MATCH(C34,'Round 9'!$K$5:$K$64,0))))</f>
        <v/>
      </c>
      <c r="O34" s="438" t="str">
        <f ca="1">IF(C34="","",(INDEX('Round 10'!$O$5:$O$64,MATCH(C34,'Round 10'!$K$5:$K$64,0))))</f>
        <v/>
      </c>
      <c r="P34" s="438" t="str">
        <f ca="1">IF(C34="","",(INDEX('Round 11'!$O$5:$O$64,MATCH(C34,'Round 11'!$K$5:$K$64,0))))</f>
        <v/>
      </c>
      <c r="Q34" s="451" t="str">
        <f ca="1">IF(C34="","",(INDEX('Round 12'!$O$5:$O$64,MATCH(C34,'Round 12'!$K$5:$K$64,0))))</f>
        <v/>
      </c>
      <c r="R34" s="479" t="str">
        <f t="shared" ca="1" si="2"/>
        <v/>
      </c>
    </row>
    <row r="35" spans="2:18" s="447" customFormat="1" ht="14.25">
      <c r="B35" s="46">
        <v>32</v>
      </c>
      <c r="C35" s="449" t="str">
        <f ca="1">'Final Scores'!C37</f>
        <v/>
      </c>
      <c r="D35" s="496" t="str">
        <f t="shared" ca="1" si="0"/>
        <v/>
      </c>
      <c r="E35" s="453">
        <f t="shared" ca="1" si="1"/>
        <v>0</v>
      </c>
      <c r="F35" s="450" t="str">
        <f ca="1">IF(C35="","",(INDEX('Round 1'!$O$5:$O$64,MATCH(C35,'Round 1'!$K$5:$K$64,0))))</f>
        <v/>
      </c>
      <c r="G35" s="438" t="str">
        <f ca="1">IF(C35="","",(INDEX('Round 2'!$O$5:$O$64,MATCH(C35,'Round 2'!$K$5:$K$64,0))))</f>
        <v/>
      </c>
      <c r="H35" s="438" t="str">
        <f ca="1">IF(C35="","",(INDEX('Round 3'!$O$5:$O$64,MATCH(C35,'Round 3'!$K$5:$K$64,0))))</f>
        <v/>
      </c>
      <c r="I35" s="438" t="str">
        <f ca="1">IF(C35="","",(INDEX('Round 4'!$O$5:$O$64,MATCH(C35,'Round 4'!$K$5:$K$64,0))))</f>
        <v/>
      </c>
      <c r="J35" s="438" t="str">
        <f ca="1">IF(C35="","",(INDEX('Round 5'!$O$5:$O$64,MATCH(C35,'Round 5'!$K$5:$K$64,0))))</f>
        <v/>
      </c>
      <c r="K35" s="438" t="str">
        <f ca="1">IF(C35="","",(INDEX('Round 6'!$O$5:$O$64,MATCH(C35,'Round 6'!$K$5:$K$64,0))))</f>
        <v/>
      </c>
      <c r="L35" s="438" t="str">
        <f ca="1">IF(C35="","",(INDEX('Round 7'!$O$5:$O$64,MATCH(C35,'Round 7'!$K$5:$K$64,0))))</f>
        <v/>
      </c>
      <c r="M35" s="438" t="str">
        <f ca="1">IF(C35="","",(INDEX('Round 8'!$O$5:$O$64,MATCH(C35,'Round 8'!$K$5:$K$64,0))))</f>
        <v/>
      </c>
      <c r="N35" s="438" t="str">
        <f ca="1">IF(C35="","",(INDEX('Round 9'!$O$5:$O$64,MATCH(C35,'Round 9'!$K$5:$K$64,0))))</f>
        <v/>
      </c>
      <c r="O35" s="438" t="str">
        <f ca="1">IF(C35="","",(INDEX('Round 10'!$O$5:$O$64,MATCH(C35,'Round 10'!$K$5:$K$64,0))))</f>
        <v/>
      </c>
      <c r="P35" s="438" t="str">
        <f ca="1">IF(C35="","",(INDEX('Round 11'!$O$5:$O$64,MATCH(C35,'Round 11'!$K$5:$K$64,0))))</f>
        <v/>
      </c>
      <c r="Q35" s="451" t="str">
        <f ca="1">IF(C35="","",(INDEX('Round 12'!$O$5:$O$64,MATCH(C35,'Round 12'!$K$5:$K$64,0))))</f>
        <v/>
      </c>
      <c r="R35" s="479" t="str">
        <f t="shared" ca="1" si="2"/>
        <v/>
      </c>
    </row>
    <row r="36" spans="2:18" s="447" customFormat="1" ht="14.25">
      <c r="B36" s="46">
        <v>33</v>
      </c>
      <c r="C36" s="449" t="str">
        <f ca="1">'Final Scores'!C38</f>
        <v/>
      </c>
      <c r="D36" s="496" t="str">
        <f t="shared" ref="D36:D63" ca="1" si="3">IF(C36="","",RANK(E36,$E$4:$E$63,0))</f>
        <v/>
      </c>
      <c r="E36" s="453">
        <f t="shared" ref="E36:E63" ca="1" si="4">SUM(F36:Q36)</f>
        <v>0</v>
      </c>
      <c r="F36" s="450" t="str">
        <f ca="1">IF(C36="","",(INDEX('Round 1'!$O$5:$O$64,MATCH(C36,'Round 1'!$K$5:$K$64,0))))</f>
        <v/>
      </c>
      <c r="G36" s="438" t="str">
        <f ca="1">IF(C36="","",(INDEX('Round 2'!$O$5:$O$64,MATCH(C36,'Round 2'!$K$5:$K$64,0))))</f>
        <v/>
      </c>
      <c r="H36" s="438" t="str">
        <f ca="1">IF(C36="","",(INDEX('Round 3'!$O$5:$O$64,MATCH(C36,'Round 3'!$K$5:$K$64,0))))</f>
        <v/>
      </c>
      <c r="I36" s="438" t="str">
        <f ca="1">IF(C36="","",(INDEX('Round 4'!$O$5:$O$64,MATCH(C36,'Round 4'!$K$5:$K$64,0))))</f>
        <v/>
      </c>
      <c r="J36" s="438" t="str">
        <f ca="1">IF(C36="","",(INDEX('Round 5'!$O$5:$O$64,MATCH(C36,'Round 5'!$K$5:$K$64,0))))</f>
        <v/>
      </c>
      <c r="K36" s="438" t="str">
        <f ca="1">IF(C36="","",(INDEX('Round 6'!$O$5:$O$64,MATCH(C36,'Round 6'!$K$5:$K$64,0))))</f>
        <v/>
      </c>
      <c r="L36" s="438" t="str">
        <f ca="1">IF(C36="","",(INDEX('Round 7'!$O$5:$O$64,MATCH(C36,'Round 7'!$K$5:$K$64,0))))</f>
        <v/>
      </c>
      <c r="M36" s="438" t="str">
        <f ca="1">IF(C36="","",(INDEX('Round 8'!$O$5:$O$64,MATCH(C36,'Round 8'!$K$5:$K$64,0))))</f>
        <v/>
      </c>
      <c r="N36" s="438" t="str">
        <f ca="1">IF(C36="","",(INDEX('Round 9'!$O$5:$O$64,MATCH(C36,'Round 9'!$K$5:$K$64,0))))</f>
        <v/>
      </c>
      <c r="O36" s="438" t="str">
        <f ca="1">IF(C36="","",(INDEX('Round 10'!$O$5:$O$64,MATCH(C36,'Round 10'!$K$5:$K$64,0))))</f>
        <v/>
      </c>
      <c r="P36" s="438" t="str">
        <f ca="1">IF(C36="","",(INDEX('Round 11'!$O$5:$O$64,MATCH(C36,'Round 11'!$K$5:$K$64,0))))</f>
        <v/>
      </c>
      <c r="Q36" s="451" t="str">
        <f ca="1">IF(C36="","",(INDEX('Round 12'!$O$5:$O$64,MATCH(C36,'Round 12'!$K$5:$K$64,0))))</f>
        <v/>
      </c>
      <c r="R36" s="479" t="str">
        <f t="shared" ref="R36:R63" ca="1" si="5">IF(C36="","",IF(COUNTIF(D:D,D36)&gt;1,"TIE",""))</f>
        <v/>
      </c>
    </row>
    <row r="37" spans="2:18" s="447" customFormat="1" ht="14.25">
      <c r="B37" s="46">
        <v>34</v>
      </c>
      <c r="C37" s="449" t="str">
        <f ca="1">'Final Scores'!C39</f>
        <v/>
      </c>
      <c r="D37" s="496" t="str">
        <f t="shared" ca="1" si="3"/>
        <v/>
      </c>
      <c r="E37" s="453">
        <f t="shared" ca="1" si="4"/>
        <v>0</v>
      </c>
      <c r="F37" s="450" t="str">
        <f ca="1">IF(C37="","",(INDEX('Round 1'!$O$5:$O$64,MATCH(C37,'Round 1'!$K$5:$K$64,0))))</f>
        <v/>
      </c>
      <c r="G37" s="438" t="str">
        <f ca="1">IF(C37="","",(INDEX('Round 2'!$O$5:$O$64,MATCH(C37,'Round 2'!$K$5:$K$64,0))))</f>
        <v/>
      </c>
      <c r="H37" s="438" t="str">
        <f ca="1">IF(C37="","",(INDEX('Round 3'!$O$5:$O$64,MATCH(C37,'Round 3'!$K$5:$K$64,0))))</f>
        <v/>
      </c>
      <c r="I37" s="438" t="str">
        <f ca="1">IF(C37="","",(INDEX('Round 4'!$O$5:$O$64,MATCH(C37,'Round 4'!$K$5:$K$64,0))))</f>
        <v/>
      </c>
      <c r="J37" s="438" t="str">
        <f ca="1">IF(C37="","",(INDEX('Round 5'!$O$5:$O$64,MATCH(C37,'Round 5'!$K$5:$K$64,0))))</f>
        <v/>
      </c>
      <c r="K37" s="438" t="str">
        <f ca="1">IF(C37="","",(INDEX('Round 6'!$O$5:$O$64,MATCH(C37,'Round 6'!$K$5:$K$64,0))))</f>
        <v/>
      </c>
      <c r="L37" s="438" t="str">
        <f ca="1">IF(C37="","",(INDEX('Round 7'!$O$5:$O$64,MATCH(C37,'Round 7'!$K$5:$K$64,0))))</f>
        <v/>
      </c>
      <c r="M37" s="438" t="str">
        <f ca="1">IF(C37="","",(INDEX('Round 8'!$O$5:$O$64,MATCH(C37,'Round 8'!$K$5:$K$64,0))))</f>
        <v/>
      </c>
      <c r="N37" s="438" t="str">
        <f ca="1">IF(C37="","",(INDEX('Round 9'!$O$5:$O$64,MATCH(C37,'Round 9'!$K$5:$K$64,0))))</f>
        <v/>
      </c>
      <c r="O37" s="438" t="str">
        <f ca="1">IF(C37="","",(INDEX('Round 10'!$O$5:$O$64,MATCH(C37,'Round 10'!$K$5:$K$64,0))))</f>
        <v/>
      </c>
      <c r="P37" s="438" t="str">
        <f ca="1">IF(C37="","",(INDEX('Round 11'!$O$5:$O$64,MATCH(C37,'Round 11'!$K$5:$K$64,0))))</f>
        <v/>
      </c>
      <c r="Q37" s="451" t="str">
        <f ca="1">IF(C37="","",(INDEX('Round 12'!$O$5:$O$64,MATCH(C37,'Round 12'!$K$5:$K$64,0))))</f>
        <v/>
      </c>
      <c r="R37" s="479" t="str">
        <f t="shared" ca="1" si="5"/>
        <v/>
      </c>
    </row>
    <row r="38" spans="2:18" s="447" customFormat="1" ht="14.25">
      <c r="B38" s="46">
        <v>35</v>
      </c>
      <c r="C38" s="449" t="str">
        <f ca="1">'Final Scores'!C40</f>
        <v/>
      </c>
      <c r="D38" s="496" t="str">
        <f t="shared" ca="1" si="3"/>
        <v/>
      </c>
      <c r="E38" s="453">
        <f t="shared" ca="1" si="4"/>
        <v>0</v>
      </c>
      <c r="F38" s="450" t="str">
        <f ca="1">IF(C38="","",(INDEX('Round 1'!$O$5:$O$64,MATCH(C38,'Round 1'!$K$5:$K$64,0))))</f>
        <v/>
      </c>
      <c r="G38" s="438" t="str">
        <f ca="1">IF(C38="","",(INDEX('Round 2'!$O$5:$O$64,MATCH(C38,'Round 2'!$K$5:$K$64,0))))</f>
        <v/>
      </c>
      <c r="H38" s="438" t="str">
        <f ca="1">IF(C38="","",(INDEX('Round 3'!$O$5:$O$64,MATCH(C38,'Round 3'!$K$5:$K$64,0))))</f>
        <v/>
      </c>
      <c r="I38" s="438" t="str">
        <f ca="1">IF(C38="","",(INDEX('Round 4'!$O$5:$O$64,MATCH(C38,'Round 4'!$K$5:$K$64,0))))</f>
        <v/>
      </c>
      <c r="J38" s="438" t="str">
        <f ca="1">IF(C38="","",(INDEX('Round 5'!$O$5:$O$64,MATCH(C38,'Round 5'!$K$5:$K$64,0))))</f>
        <v/>
      </c>
      <c r="K38" s="438" t="str">
        <f ca="1">IF(C38="","",(INDEX('Round 6'!$O$5:$O$64,MATCH(C38,'Round 6'!$K$5:$K$64,0))))</f>
        <v/>
      </c>
      <c r="L38" s="438" t="str">
        <f ca="1">IF(C38="","",(INDEX('Round 7'!$O$5:$O$64,MATCH(C38,'Round 7'!$K$5:$K$64,0))))</f>
        <v/>
      </c>
      <c r="M38" s="438" t="str">
        <f ca="1">IF(C38="","",(INDEX('Round 8'!$O$5:$O$64,MATCH(C38,'Round 8'!$K$5:$K$64,0))))</f>
        <v/>
      </c>
      <c r="N38" s="438" t="str">
        <f ca="1">IF(C38="","",(INDEX('Round 9'!$O$5:$O$64,MATCH(C38,'Round 9'!$K$5:$K$64,0))))</f>
        <v/>
      </c>
      <c r="O38" s="438" t="str">
        <f ca="1">IF(C38="","",(INDEX('Round 10'!$O$5:$O$64,MATCH(C38,'Round 10'!$K$5:$K$64,0))))</f>
        <v/>
      </c>
      <c r="P38" s="438" t="str">
        <f ca="1">IF(C38="","",(INDEX('Round 11'!$O$5:$O$64,MATCH(C38,'Round 11'!$K$5:$K$64,0))))</f>
        <v/>
      </c>
      <c r="Q38" s="451" t="str">
        <f ca="1">IF(C38="","",(INDEX('Round 12'!$O$5:$O$64,MATCH(C38,'Round 12'!$K$5:$K$64,0))))</f>
        <v/>
      </c>
      <c r="R38" s="479" t="str">
        <f t="shared" ca="1" si="5"/>
        <v/>
      </c>
    </row>
    <row r="39" spans="2:18" s="447" customFormat="1" ht="14.25">
      <c r="B39" s="46">
        <v>36</v>
      </c>
      <c r="C39" s="449" t="str">
        <f ca="1">'Final Scores'!C41</f>
        <v/>
      </c>
      <c r="D39" s="496" t="str">
        <f t="shared" ca="1" si="3"/>
        <v/>
      </c>
      <c r="E39" s="453">
        <f t="shared" ca="1" si="4"/>
        <v>0</v>
      </c>
      <c r="F39" s="450" t="str">
        <f ca="1">IF(C39="","",(INDEX('Round 1'!$O$5:$O$64,MATCH(C39,'Round 1'!$K$5:$K$64,0))))</f>
        <v/>
      </c>
      <c r="G39" s="438" t="str">
        <f ca="1">IF(C39="","",(INDEX('Round 2'!$O$5:$O$64,MATCH(C39,'Round 2'!$K$5:$K$64,0))))</f>
        <v/>
      </c>
      <c r="H39" s="438" t="str">
        <f ca="1">IF(C39="","",(INDEX('Round 3'!$O$5:$O$64,MATCH(C39,'Round 3'!$K$5:$K$64,0))))</f>
        <v/>
      </c>
      <c r="I39" s="438" t="str">
        <f ca="1">IF(C39="","",(INDEX('Round 4'!$O$5:$O$64,MATCH(C39,'Round 4'!$K$5:$K$64,0))))</f>
        <v/>
      </c>
      <c r="J39" s="438" t="str">
        <f ca="1">IF(C39="","",(INDEX('Round 5'!$O$5:$O$64,MATCH(C39,'Round 5'!$K$5:$K$64,0))))</f>
        <v/>
      </c>
      <c r="K39" s="438" t="str">
        <f ca="1">IF(C39="","",(INDEX('Round 6'!$O$5:$O$64,MATCH(C39,'Round 6'!$K$5:$K$64,0))))</f>
        <v/>
      </c>
      <c r="L39" s="438" t="str">
        <f ca="1">IF(C39="","",(INDEX('Round 7'!$O$5:$O$64,MATCH(C39,'Round 7'!$K$5:$K$64,0))))</f>
        <v/>
      </c>
      <c r="M39" s="438" t="str">
        <f ca="1">IF(C39="","",(INDEX('Round 8'!$O$5:$O$64,MATCH(C39,'Round 8'!$K$5:$K$64,0))))</f>
        <v/>
      </c>
      <c r="N39" s="438" t="str">
        <f ca="1">IF(C39="","",(INDEX('Round 9'!$O$5:$O$64,MATCH(C39,'Round 9'!$K$5:$K$64,0))))</f>
        <v/>
      </c>
      <c r="O39" s="438" t="str">
        <f ca="1">IF(C39="","",(INDEX('Round 10'!$O$5:$O$64,MATCH(C39,'Round 10'!$K$5:$K$64,0))))</f>
        <v/>
      </c>
      <c r="P39" s="438" t="str">
        <f ca="1">IF(C39="","",(INDEX('Round 11'!$O$5:$O$64,MATCH(C39,'Round 11'!$K$5:$K$64,0))))</f>
        <v/>
      </c>
      <c r="Q39" s="451" t="str">
        <f ca="1">IF(C39="","",(INDEX('Round 12'!$O$5:$O$64,MATCH(C39,'Round 12'!$K$5:$K$64,0))))</f>
        <v/>
      </c>
      <c r="R39" s="479" t="str">
        <f t="shared" ca="1" si="5"/>
        <v/>
      </c>
    </row>
    <row r="40" spans="2:18" s="447" customFormat="1" ht="14.25">
      <c r="B40" s="46">
        <v>37</v>
      </c>
      <c r="C40" s="449" t="str">
        <f ca="1">'Final Scores'!C42</f>
        <v/>
      </c>
      <c r="D40" s="496" t="str">
        <f t="shared" ca="1" si="3"/>
        <v/>
      </c>
      <c r="E40" s="453">
        <f t="shared" ca="1" si="4"/>
        <v>0</v>
      </c>
      <c r="F40" s="450" t="str">
        <f ca="1">IF(C40="","",(INDEX('Round 1'!$O$5:$O$64,MATCH(C40,'Round 1'!$K$5:$K$64,0))))</f>
        <v/>
      </c>
      <c r="G40" s="438" t="str">
        <f ca="1">IF(C40="","",(INDEX('Round 2'!$O$5:$O$64,MATCH(C40,'Round 2'!$K$5:$K$64,0))))</f>
        <v/>
      </c>
      <c r="H40" s="438" t="str">
        <f ca="1">IF(C40="","",(INDEX('Round 3'!$O$5:$O$64,MATCH(C40,'Round 3'!$K$5:$K$64,0))))</f>
        <v/>
      </c>
      <c r="I40" s="438" t="str">
        <f ca="1">IF(C40="","",(INDEX('Round 4'!$O$5:$O$64,MATCH(C40,'Round 4'!$K$5:$K$64,0))))</f>
        <v/>
      </c>
      <c r="J40" s="438" t="str">
        <f ca="1">IF(C40="","",(INDEX('Round 5'!$O$5:$O$64,MATCH(C40,'Round 5'!$K$5:$K$64,0))))</f>
        <v/>
      </c>
      <c r="K40" s="438" t="str">
        <f ca="1">IF(C40="","",(INDEX('Round 6'!$O$5:$O$64,MATCH(C40,'Round 6'!$K$5:$K$64,0))))</f>
        <v/>
      </c>
      <c r="L40" s="438" t="str">
        <f ca="1">IF(C40="","",(INDEX('Round 7'!$O$5:$O$64,MATCH(C40,'Round 7'!$K$5:$K$64,0))))</f>
        <v/>
      </c>
      <c r="M40" s="438" t="str">
        <f ca="1">IF(C40="","",(INDEX('Round 8'!$O$5:$O$64,MATCH(C40,'Round 8'!$K$5:$K$64,0))))</f>
        <v/>
      </c>
      <c r="N40" s="438" t="str">
        <f ca="1">IF(C40="","",(INDEX('Round 9'!$O$5:$O$64,MATCH(C40,'Round 9'!$K$5:$K$64,0))))</f>
        <v/>
      </c>
      <c r="O40" s="438" t="str">
        <f ca="1">IF(C40="","",(INDEX('Round 10'!$O$5:$O$64,MATCH(C40,'Round 10'!$K$5:$K$64,0))))</f>
        <v/>
      </c>
      <c r="P40" s="438" t="str">
        <f ca="1">IF(C40="","",(INDEX('Round 11'!$O$5:$O$64,MATCH(C40,'Round 11'!$K$5:$K$64,0))))</f>
        <v/>
      </c>
      <c r="Q40" s="451" t="str">
        <f ca="1">IF(C40="","",(INDEX('Round 12'!$O$5:$O$64,MATCH(C40,'Round 12'!$K$5:$K$64,0))))</f>
        <v/>
      </c>
      <c r="R40" s="479" t="str">
        <f t="shared" ca="1" si="5"/>
        <v/>
      </c>
    </row>
    <row r="41" spans="2:18" s="447" customFormat="1" ht="14.25">
      <c r="B41" s="46">
        <v>38</v>
      </c>
      <c r="C41" s="449" t="str">
        <f ca="1">'Final Scores'!C43</f>
        <v/>
      </c>
      <c r="D41" s="496" t="str">
        <f t="shared" ca="1" si="3"/>
        <v/>
      </c>
      <c r="E41" s="453">
        <f t="shared" ca="1" si="4"/>
        <v>0</v>
      </c>
      <c r="F41" s="450" t="str">
        <f ca="1">IF(C41="","",(INDEX('Round 1'!$O$5:$O$64,MATCH(C41,'Round 1'!$K$5:$K$64,0))))</f>
        <v/>
      </c>
      <c r="G41" s="438" t="str">
        <f ca="1">IF(C41="","",(INDEX('Round 2'!$O$5:$O$64,MATCH(C41,'Round 2'!$K$5:$K$64,0))))</f>
        <v/>
      </c>
      <c r="H41" s="438" t="str">
        <f ca="1">IF(C41="","",(INDEX('Round 3'!$O$5:$O$64,MATCH(C41,'Round 3'!$K$5:$K$64,0))))</f>
        <v/>
      </c>
      <c r="I41" s="438" t="str">
        <f ca="1">IF(C41="","",(INDEX('Round 4'!$O$5:$O$64,MATCH(C41,'Round 4'!$K$5:$K$64,0))))</f>
        <v/>
      </c>
      <c r="J41" s="438" t="str">
        <f ca="1">IF(C41="","",(INDEX('Round 5'!$O$5:$O$64,MATCH(C41,'Round 5'!$K$5:$K$64,0))))</f>
        <v/>
      </c>
      <c r="K41" s="438" t="str">
        <f ca="1">IF(C41="","",(INDEX('Round 6'!$O$5:$O$64,MATCH(C41,'Round 6'!$K$5:$K$64,0))))</f>
        <v/>
      </c>
      <c r="L41" s="438" t="str">
        <f ca="1">IF(C41="","",(INDEX('Round 7'!$O$5:$O$64,MATCH(C41,'Round 7'!$K$5:$K$64,0))))</f>
        <v/>
      </c>
      <c r="M41" s="438" t="str">
        <f ca="1">IF(C41="","",(INDEX('Round 8'!$O$5:$O$64,MATCH(C41,'Round 8'!$K$5:$K$64,0))))</f>
        <v/>
      </c>
      <c r="N41" s="438" t="str">
        <f ca="1">IF(C41="","",(INDEX('Round 9'!$O$5:$O$64,MATCH(C41,'Round 9'!$K$5:$K$64,0))))</f>
        <v/>
      </c>
      <c r="O41" s="438" t="str">
        <f ca="1">IF(C41="","",(INDEX('Round 10'!$O$5:$O$64,MATCH(C41,'Round 10'!$K$5:$K$64,0))))</f>
        <v/>
      </c>
      <c r="P41" s="438" t="str">
        <f ca="1">IF(C41="","",(INDEX('Round 11'!$O$5:$O$64,MATCH(C41,'Round 11'!$K$5:$K$64,0))))</f>
        <v/>
      </c>
      <c r="Q41" s="451" t="str">
        <f ca="1">IF(C41="","",(INDEX('Round 12'!$O$5:$O$64,MATCH(C41,'Round 12'!$K$5:$K$64,0))))</f>
        <v/>
      </c>
      <c r="R41" s="479" t="str">
        <f t="shared" ca="1" si="5"/>
        <v/>
      </c>
    </row>
    <row r="42" spans="2:18" s="447" customFormat="1" ht="14.25">
      <c r="B42" s="46">
        <v>39</v>
      </c>
      <c r="C42" s="449" t="str">
        <f ca="1">'Final Scores'!C44</f>
        <v/>
      </c>
      <c r="D42" s="496" t="str">
        <f t="shared" ca="1" si="3"/>
        <v/>
      </c>
      <c r="E42" s="453">
        <f t="shared" ca="1" si="4"/>
        <v>0</v>
      </c>
      <c r="F42" s="450" t="str">
        <f ca="1">IF(C42="","",(INDEX('Round 1'!$O$5:$O$64,MATCH(C42,'Round 1'!$K$5:$K$64,0))))</f>
        <v/>
      </c>
      <c r="G42" s="438" t="str">
        <f ca="1">IF(C42="","",(INDEX('Round 2'!$O$5:$O$64,MATCH(C42,'Round 2'!$K$5:$K$64,0))))</f>
        <v/>
      </c>
      <c r="H42" s="438" t="str">
        <f ca="1">IF(C42="","",(INDEX('Round 3'!$O$5:$O$64,MATCH(C42,'Round 3'!$K$5:$K$64,0))))</f>
        <v/>
      </c>
      <c r="I42" s="438" t="str">
        <f ca="1">IF(C42="","",(INDEX('Round 4'!$O$5:$O$64,MATCH(C42,'Round 4'!$K$5:$K$64,0))))</f>
        <v/>
      </c>
      <c r="J42" s="438" t="str">
        <f ca="1">IF(C42="","",(INDEX('Round 5'!$O$5:$O$64,MATCH(C42,'Round 5'!$K$5:$K$64,0))))</f>
        <v/>
      </c>
      <c r="K42" s="438" t="str">
        <f ca="1">IF(C42="","",(INDEX('Round 6'!$O$5:$O$64,MATCH(C42,'Round 6'!$K$5:$K$64,0))))</f>
        <v/>
      </c>
      <c r="L42" s="438" t="str">
        <f ca="1">IF(C42="","",(INDEX('Round 7'!$O$5:$O$64,MATCH(C42,'Round 7'!$K$5:$K$64,0))))</f>
        <v/>
      </c>
      <c r="M42" s="438" t="str">
        <f ca="1">IF(C42="","",(INDEX('Round 8'!$O$5:$O$64,MATCH(C42,'Round 8'!$K$5:$K$64,0))))</f>
        <v/>
      </c>
      <c r="N42" s="438" t="str">
        <f ca="1">IF(C42="","",(INDEX('Round 9'!$O$5:$O$64,MATCH(C42,'Round 9'!$K$5:$K$64,0))))</f>
        <v/>
      </c>
      <c r="O42" s="438" t="str">
        <f ca="1">IF(C42="","",(INDEX('Round 10'!$O$5:$O$64,MATCH(C42,'Round 10'!$K$5:$K$64,0))))</f>
        <v/>
      </c>
      <c r="P42" s="438" t="str">
        <f ca="1">IF(C42="","",(INDEX('Round 11'!$O$5:$O$64,MATCH(C42,'Round 11'!$K$5:$K$64,0))))</f>
        <v/>
      </c>
      <c r="Q42" s="451" t="str">
        <f ca="1">IF(C42="","",(INDEX('Round 12'!$O$5:$O$64,MATCH(C42,'Round 12'!$K$5:$K$64,0))))</f>
        <v/>
      </c>
      <c r="R42" s="479" t="str">
        <f t="shared" ca="1" si="5"/>
        <v/>
      </c>
    </row>
    <row r="43" spans="2:18" s="447" customFormat="1" ht="14.25">
      <c r="B43" s="46">
        <v>40</v>
      </c>
      <c r="C43" s="449" t="str">
        <f ca="1">'Final Scores'!C45</f>
        <v/>
      </c>
      <c r="D43" s="496" t="str">
        <f t="shared" ca="1" si="3"/>
        <v/>
      </c>
      <c r="E43" s="453">
        <f t="shared" ca="1" si="4"/>
        <v>0</v>
      </c>
      <c r="F43" s="450" t="str">
        <f ca="1">IF(C43="","",(INDEX('Round 1'!$O$5:$O$64,MATCH(C43,'Round 1'!$K$5:$K$64,0))))</f>
        <v/>
      </c>
      <c r="G43" s="438" t="str">
        <f ca="1">IF(C43="","",(INDEX('Round 2'!$O$5:$O$64,MATCH(C43,'Round 2'!$K$5:$K$64,0))))</f>
        <v/>
      </c>
      <c r="H43" s="438" t="str">
        <f ca="1">IF(C43="","",(INDEX('Round 3'!$O$5:$O$64,MATCH(C43,'Round 3'!$K$5:$K$64,0))))</f>
        <v/>
      </c>
      <c r="I43" s="438" t="str">
        <f ca="1">IF(C43="","",(INDEX('Round 4'!$O$5:$O$64,MATCH(C43,'Round 4'!$K$5:$K$64,0))))</f>
        <v/>
      </c>
      <c r="J43" s="438" t="str">
        <f ca="1">IF(C43="","",(INDEX('Round 5'!$O$5:$O$64,MATCH(C43,'Round 5'!$K$5:$K$64,0))))</f>
        <v/>
      </c>
      <c r="K43" s="438" t="str">
        <f ca="1">IF(C43="","",(INDEX('Round 6'!$O$5:$O$64,MATCH(C43,'Round 6'!$K$5:$K$64,0))))</f>
        <v/>
      </c>
      <c r="L43" s="438" t="str">
        <f ca="1">IF(C43="","",(INDEX('Round 7'!$O$5:$O$64,MATCH(C43,'Round 7'!$K$5:$K$64,0))))</f>
        <v/>
      </c>
      <c r="M43" s="438" t="str">
        <f ca="1">IF(C43="","",(INDEX('Round 8'!$O$5:$O$64,MATCH(C43,'Round 8'!$K$5:$K$64,0))))</f>
        <v/>
      </c>
      <c r="N43" s="438" t="str">
        <f ca="1">IF(C43="","",(INDEX('Round 9'!$O$5:$O$64,MATCH(C43,'Round 9'!$K$5:$K$64,0))))</f>
        <v/>
      </c>
      <c r="O43" s="438" t="str">
        <f ca="1">IF(C43="","",(INDEX('Round 10'!$O$5:$O$64,MATCH(C43,'Round 10'!$K$5:$K$64,0))))</f>
        <v/>
      </c>
      <c r="P43" s="438" t="str">
        <f ca="1">IF(C43="","",(INDEX('Round 11'!$O$5:$O$64,MATCH(C43,'Round 11'!$K$5:$K$64,0))))</f>
        <v/>
      </c>
      <c r="Q43" s="451" t="str">
        <f ca="1">IF(C43="","",(INDEX('Round 12'!$O$5:$O$64,MATCH(C43,'Round 12'!$K$5:$K$64,0))))</f>
        <v/>
      </c>
      <c r="R43" s="479" t="str">
        <f t="shared" ca="1" si="5"/>
        <v/>
      </c>
    </row>
    <row r="44" spans="2:18" s="447" customFormat="1" ht="14.25">
      <c r="B44" s="46">
        <v>41</v>
      </c>
      <c r="C44" s="449" t="str">
        <f ca="1">'Final Scores'!C46</f>
        <v/>
      </c>
      <c r="D44" s="496" t="str">
        <f t="shared" ca="1" si="3"/>
        <v/>
      </c>
      <c r="E44" s="453">
        <f t="shared" ca="1" si="4"/>
        <v>0</v>
      </c>
      <c r="F44" s="450" t="str">
        <f ca="1">IF(C44="","",(INDEX('Round 1'!$O$5:$O$64,MATCH(C44,'Round 1'!$K$5:$K$64,0))))</f>
        <v/>
      </c>
      <c r="G44" s="438" t="str">
        <f ca="1">IF(C44="","",(INDEX('Round 2'!$O$5:$O$64,MATCH(C44,'Round 2'!$K$5:$K$64,0))))</f>
        <v/>
      </c>
      <c r="H44" s="438" t="str">
        <f ca="1">IF(C44="","",(INDEX('Round 3'!$O$5:$O$64,MATCH(C44,'Round 3'!$K$5:$K$64,0))))</f>
        <v/>
      </c>
      <c r="I44" s="438" t="str">
        <f ca="1">IF(C44="","",(INDEX('Round 4'!$O$5:$O$64,MATCH(C44,'Round 4'!$K$5:$K$64,0))))</f>
        <v/>
      </c>
      <c r="J44" s="438" t="str">
        <f ca="1">IF(C44="","",(INDEX('Round 5'!$O$5:$O$64,MATCH(C44,'Round 5'!$K$5:$K$64,0))))</f>
        <v/>
      </c>
      <c r="K44" s="438" t="str">
        <f ca="1">IF(C44="","",(INDEX('Round 6'!$O$5:$O$64,MATCH(C44,'Round 6'!$K$5:$K$64,0))))</f>
        <v/>
      </c>
      <c r="L44" s="438" t="str">
        <f ca="1">IF(C44="","",(INDEX('Round 7'!$O$5:$O$64,MATCH(C44,'Round 7'!$K$5:$K$64,0))))</f>
        <v/>
      </c>
      <c r="M44" s="438" t="str">
        <f ca="1">IF(C44="","",(INDEX('Round 8'!$O$5:$O$64,MATCH(C44,'Round 8'!$K$5:$K$64,0))))</f>
        <v/>
      </c>
      <c r="N44" s="438" t="str">
        <f ca="1">IF(C44="","",(INDEX('Round 9'!$O$5:$O$64,MATCH(C44,'Round 9'!$K$5:$K$64,0))))</f>
        <v/>
      </c>
      <c r="O44" s="438" t="str">
        <f ca="1">IF(C44="","",(INDEX('Round 10'!$O$5:$O$64,MATCH(C44,'Round 10'!$K$5:$K$64,0))))</f>
        <v/>
      </c>
      <c r="P44" s="438" t="str">
        <f ca="1">IF(C44="","",(INDEX('Round 11'!$O$5:$O$64,MATCH(C44,'Round 11'!$K$5:$K$64,0))))</f>
        <v/>
      </c>
      <c r="Q44" s="451" t="str">
        <f ca="1">IF(C44="","",(INDEX('Round 12'!$O$5:$O$64,MATCH(C44,'Round 12'!$K$5:$K$64,0))))</f>
        <v/>
      </c>
      <c r="R44" s="479" t="str">
        <f t="shared" ca="1" si="5"/>
        <v/>
      </c>
    </row>
    <row r="45" spans="2:18" s="447" customFormat="1" ht="14.25">
      <c r="B45" s="46">
        <v>42</v>
      </c>
      <c r="C45" s="449" t="str">
        <f ca="1">'Final Scores'!C47</f>
        <v/>
      </c>
      <c r="D45" s="496" t="str">
        <f t="shared" ca="1" si="3"/>
        <v/>
      </c>
      <c r="E45" s="453">
        <f t="shared" ca="1" si="4"/>
        <v>0</v>
      </c>
      <c r="F45" s="450" t="str">
        <f ca="1">IF(C45="","",(INDEX('Round 1'!$O$5:$O$64,MATCH(C45,'Round 1'!$K$5:$K$64,0))))</f>
        <v/>
      </c>
      <c r="G45" s="438" t="str">
        <f ca="1">IF(C45="","",(INDEX('Round 2'!$O$5:$O$64,MATCH(C45,'Round 2'!$K$5:$K$64,0))))</f>
        <v/>
      </c>
      <c r="H45" s="438" t="str">
        <f ca="1">IF(C45="","",(INDEX('Round 3'!$O$5:$O$64,MATCH(C45,'Round 3'!$K$5:$K$64,0))))</f>
        <v/>
      </c>
      <c r="I45" s="438" t="str">
        <f ca="1">IF(C45="","",(INDEX('Round 4'!$O$5:$O$64,MATCH(C45,'Round 4'!$K$5:$K$64,0))))</f>
        <v/>
      </c>
      <c r="J45" s="438" t="str">
        <f ca="1">IF(C45="","",(INDEX('Round 5'!$O$5:$O$64,MATCH(C45,'Round 5'!$K$5:$K$64,0))))</f>
        <v/>
      </c>
      <c r="K45" s="438" t="str">
        <f ca="1">IF(C45="","",(INDEX('Round 6'!$O$5:$O$64,MATCH(C45,'Round 6'!$K$5:$K$64,0))))</f>
        <v/>
      </c>
      <c r="L45" s="438" t="str">
        <f ca="1">IF(C45="","",(INDEX('Round 7'!$O$5:$O$64,MATCH(C45,'Round 7'!$K$5:$K$64,0))))</f>
        <v/>
      </c>
      <c r="M45" s="438" t="str">
        <f ca="1">IF(C45="","",(INDEX('Round 8'!$O$5:$O$64,MATCH(C45,'Round 8'!$K$5:$K$64,0))))</f>
        <v/>
      </c>
      <c r="N45" s="438" t="str">
        <f ca="1">IF(C45="","",(INDEX('Round 9'!$O$5:$O$64,MATCH(C45,'Round 9'!$K$5:$K$64,0))))</f>
        <v/>
      </c>
      <c r="O45" s="438" t="str">
        <f ca="1">IF(C45="","",(INDEX('Round 10'!$O$5:$O$64,MATCH(C45,'Round 10'!$K$5:$K$64,0))))</f>
        <v/>
      </c>
      <c r="P45" s="438" t="str">
        <f ca="1">IF(C45="","",(INDEX('Round 11'!$O$5:$O$64,MATCH(C45,'Round 11'!$K$5:$K$64,0))))</f>
        <v/>
      </c>
      <c r="Q45" s="451" t="str">
        <f ca="1">IF(C45="","",(INDEX('Round 12'!$O$5:$O$64,MATCH(C45,'Round 12'!$K$5:$K$64,0))))</f>
        <v/>
      </c>
      <c r="R45" s="479" t="str">
        <f t="shared" ca="1" si="5"/>
        <v/>
      </c>
    </row>
    <row r="46" spans="2:18" s="447" customFormat="1" ht="14.25">
      <c r="B46" s="46">
        <v>43</v>
      </c>
      <c r="C46" s="449" t="str">
        <f ca="1">'Final Scores'!C48</f>
        <v/>
      </c>
      <c r="D46" s="496" t="str">
        <f t="shared" ca="1" si="3"/>
        <v/>
      </c>
      <c r="E46" s="453">
        <f t="shared" ca="1" si="4"/>
        <v>0</v>
      </c>
      <c r="F46" s="450" t="str">
        <f ca="1">IF(C46="","",(INDEX('Round 1'!$O$5:$O$64,MATCH(C46,'Round 1'!$K$5:$K$64,0))))</f>
        <v/>
      </c>
      <c r="G46" s="438" t="str">
        <f ca="1">IF(C46="","",(INDEX('Round 2'!$O$5:$O$64,MATCH(C46,'Round 2'!$K$5:$K$64,0))))</f>
        <v/>
      </c>
      <c r="H46" s="438" t="str">
        <f ca="1">IF(C46="","",(INDEX('Round 3'!$O$5:$O$64,MATCH(C46,'Round 3'!$K$5:$K$64,0))))</f>
        <v/>
      </c>
      <c r="I46" s="438" t="str">
        <f ca="1">IF(C46="","",(INDEX('Round 4'!$O$5:$O$64,MATCH(C46,'Round 4'!$K$5:$K$64,0))))</f>
        <v/>
      </c>
      <c r="J46" s="438" t="str">
        <f ca="1">IF(C46="","",(INDEX('Round 5'!$O$5:$O$64,MATCH(C46,'Round 5'!$K$5:$K$64,0))))</f>
        <v/>
      </c>
      <c r="K46" s="438" t="str">
        <f ca="1">IF(C46="","",(INDEX('Round 6'!$O$5:$O$64,MATCH(C46,'Round 6'!$K$5:$K$64,0))))</f>
        <v/>
      </c>
      <c r="L46" s="438" t="str">
        <f ca="1">IF(C46="","",(INDEX('Round 7'!$O$5:$O$64,MATCH(C46,'Round 7'!$K$5:$K$64,0))))</f>
        <v/>
      </c>
      <c r="M46" s="438" t="str">
        <f ca="1">IF(C46="","",(INDEX('Round 8'!$O$5:$O$64,MATCH(C46,'Round 8'!$K$5:$K$64,0))))</f>
        <v/>
      </c>
      <c r="N46" s="438" t="str">
        <f ca="1">IF(C46="","",(INDEX('Round 9'!$O$5:$O$64,MATCH(C46,'Round 9'!$K$5:$K$64,0))))</f>
        <v/>
      </c>
      <c r="O46" s="438" t="str">
        <f ca="1">IF(C46="","",(INDEX('Round 10'!$O$5:$O$64,MATCH(C46,'Round 10'!$K$5:$K$64,0))))</f>
        <v/>
      </c>
      <c r="P46" s="438" t="str">
        <f ca="1">IF(C46="","",(INDEX('Round 11'!$O$5:$O$64,MATCH(C46,'Round 11'!$K$5:$K$64,0))))</f>
        <v/>
      </c>
      <c r="Q46" s="451" t="str">
        <f ca="1">IF(C46="","",(INDEX('Round 12'!$O$5:$O$64,MATCH(C46,'Round 12'!$K$5:$K$64,0))))</f>
        <v/>
      </c>
      <c r="R46" s="479" t="str">
        <f t="shared" ca="1" si="5"/>
        <v/>
      </c>
    </row>
    <row r="47" spans="2:18" s="447" customFormat="1" ht="14.25">
      <c r="B47" s="46">
        <v>44</v>
      </c>
      <c r="C47" s="449" t="str">
        <f ca="1">'Final Scores'!C49</f>
        <v/>
      </c>
      <c r="D47" s="496" t="str">
        <f t="shared" ca="1" si="3"/>
        <v/>
      </c>
      <c r="E47" s="453">
        <f t="shared" ca="1" si="4"/>
        <v>0</v>
      </c>
      <c r="F47" s="450" t="str">
        <f ca="1">IF(C47="","",(INDEX('Round 1'!$O$5:$O$64,MATCH(C47,'Round 1'!$K$5:$K$64,0))))</f>
        <v/>
      </c>
      <c r="G47" s="438" t="str">
        <f ca="1">IF(C47="","",(INDEX('Round 2'!$O$5:$O$64,MATCH(C47,'Round 2'!$K$5:$K$64,0))))</f>
        <v/>
      </c>
      <c r="H47" s="438" t="str">
        <f ca="1">IF(C47="","",(INDEX('Round 3'!$O$5:$O$64,MATCH(C47,'Round 3'!$K$5:$K$64,0))))</f>
        <v/>
      </c>
      <c r="I47" s="438" t="str">
        <f ca="1">IF(C47="","",(INDEX('Round 4'!$O$5:$O$64,MATCH(C47,'Round 4'!$K$5:$K$64,0))))</f>
        <v/>
      </c>
      <c r="J47" s="438" t="str">
        <f ca="1">IF(C47="","",(INDEX('Round 5'!$O$5:$O$64,MATCH(C47,'Round 5'!$K$5:$K$64,0))))</f>
        <v/>
      </c>
      <c r="K47" s="438" t="str">
        <f ca="1">IF(C47="","",(INDEX('Round 6'!$O$5:$O$64,MATCH(C47,'Round 6'!$K$5:$K$64,0))))</f>
        <v/>
      </c>
      <c r="L47" s="438" t="str">
        <f ca="1">IF(C47="","",(INDEX('Round 7'!$O$5:$O$64,MATCH(C47,'Round 7'!$K$5:$K$64,0))))</f>
        <v/>
      </c>
      <c r="M47" s="438" t="str">
        <f ca="1">IF(C47="","",(INDEX('Round 8'!$O$5:$O$64,MATCH(C47,'Round 8'!$K$5:$K$64,0))))</f>
        <v/>
      </c>
      <c r="N47" s="438" t="str">
        <f ca="1">IF(C47="","",(INDEX('Round 9'!$O$5:$O$64,MATCH(C47,'Round 9'!$K$5:$K$64,0))))</f>
        <v/>
      </c>
      <c r="O47" s="438" t="str">
        <f ca="1">IF(C47="","",(INDEX('Round 10'!$O$5:$O$64,MATCH(C47,'Round 10'!$K$5:$K$64,0))))</f>
        <v/>
      </c>
      <c r="P47" s="438" t="str">
        <f ca="1">IF(C47="","",(INDEX('Round 11'!$O$5:$O$64,MATCH(C47,'Round 11'!$K$5:$K$64,0))))</f>
        <v/>
      </c>
      <c r="Q47" s="451" t="str">
        <f ca="1">IF(C47="","",(INDEX('Round 12'!$O$5:$O$64,MATCH(C47,'Round 12'!$K$5:$K$64,0))))</f>
        <v/>
      </c>
      <c r="R47" s="479" t="str">
        <f t="shared" ca="1" si="5"/>
        <v/>
      </c>
    </row>
    <row r="48" spans="2:18" s="447" customFormat="1" ht="14.25">
      <c r="B48" s="46">
        <v>45</v>
      </c>
      <c r="C48" s="449" t="str">
        <f ca="1">'Final Scores'!C50</f>
        <v/>
      </c>
      <c r="D48" s="496" t="str">
        <f t="shared" ca="1" si="3"/>
        <v/>
      </c>
      <c r="E48" s="453">
        <f t="shared" ca="1" si="4"/>
        <v>0</v>
      </c>
      <c r="F48" s="450" t="str">
        <f ca="1">IF(C48="","",(INDEX('Round 1'!$O$5:$O$64,MATCH(C48,'Round 1'!$K$5:$K$64,0))))</f>
        <v/>
      </c>
      <c r="G48" s="438" t="str">
        <f ca="1">IF(C48="","",(INDEX('Round 2'!$O$5:$O$64,MATCH(C48,'Round 2'!$K$5:$K$64,0))))</f>
        <v/>
      </c>
      <c r="H48" s="438" t="str">
        <f ca="1">IF(C48="","",(INDEX('Round 3'!$O$5:$O$64,MATCH(C48,'Round 3'!$K$5:$K$64,0))))</f>
        <v/>
      </c>
      <c r="I48" s="438" t="str">
        <f ca="1">IF(C48="","",(INDEX('Round 4'!$O$5:$O$64,MATCH(C48,'Round 4'!$K$5:$K$64,0))))</f>
        <v/>
      </c>
      <c r="J48" s="438" t="str">
        <f ca="1">IF(C48="","",(INDEX('Round 5'!$O$5:$O$64,MATCH(C48,'Round 5'!$K$5:$K$64,0))))</f>
        <v/>
      </c>
      <c r="K48" s="438" t="str">
        <f ca="1">IF(C48="","",(INDEX('Round 6'!$O$5:$O$64,MATCH(C48,'Round 6'!$K$5:$K$64,0))))</f>
        <v/>
      </c>
      <c r="L48" s="438" t="str">
        <f ca="1">IF(C48="","",(INDEX('Round 7'!$O$5:$O$64,MATCH(C48,'Round 7'!$K$5:$K$64,0))))</f>
        <v/>
      </c>
      <c r="M48" s="438" t="str">
        <f ca="1">IF(C48="","",(INDEX('Round 8'!$O$5:$O$64,MATCH(C48,'Round 8'!$K$5:$K$64,0))))</f>
        <v/>
      </c>
      <c r="N48" s="438" t="str">
        <f ca="1">IF(C48="","",(INDEX('Round 9'!$O$5:$O$64,MATCH(C48,'Round 9'!$K$5:$K$64,0))))</f>
        <v/>
      </c>
      <c r="O48" s="438" t="str">
        <f ca="1">IF(C48="","",(INDEX('Round 10'!$O$5:$O$64,MATCH(C48,'Round 10'!$K$5:$K$64,0))))</f>
        <v/>
      </c>
      <c r="P48" s="438" t="str">
        <f ca="1">IF(C48="","",(INDEX('Round 11'!$O$5:$O$64,MATCH(C48,'Round 11'!$K$5:$K$64,0))))</f>
        <v/>
      </c>
      <c r="Q48" s="451" t="str">
        <f ca="1">IF(C48="","",(INDEX('Round 12'!$O$5:$O$64,MATCH(C48,'Round 12'!$K$5:$K$64,0))))</f>
        <v/>
      </c>
      <c r="R48" s="479" t="str">
        <f t="shared" ca="1" si="5"/>
        <v/>
      </c>
    </row>
    <row r="49" spans="2:18" s="447" customFormat="1" ht="14.25">
      <c r="B49" s="46">
        <v>46</v>
      </c>
      <c r="C49" s="449" t="str">
        <f ca="1">'Final Scores'!C51</f>
        <v/>
      </c>
      <c r="D49" s="496" t="str">
        <f t="shared" ca="1" si="3"/>
        <v/>
      </c>
      <c r="E49" s="453">
        <f t="shared" ca="1" si="4"/>
        <v>0</v>
      </c>
      <c r="F49" s="450" t="str">
        <f ca="1">IF(C49="","",(INDEX('Round 1'!$O$5:$O$64,MATCH(C49,'Round 1'!$K$5:$K$64,0))))</f>
        <v/>
      </c>
      <c r="G49" s="438" t="str">
        <f ca="1">IF(C49="","",(INDEX('Round 2'!$O$5:$O$64,MATCH(C49,'Round 2'!$K$5:$K$64,0))))</f>
        <v/>
      </c>
      <c r="H49" s="438" t="str">
        <f ca="1">IF(C49="","",(INDEX('Round 3'!$O$5:$O$64,MATCH(C49,'Round 3'!$K$5:$K$64,0))))</f>
        <v/>
      </c>
      <c r="I49" s="438" t="str">
        <f ca="1">IF(C49="","",(INDEX('Round 4'!$O$5:$O$64,MATCH(C49,'Round 4'!$K$5:$K$64,0))))</f>
        <v/>
      </c>
      <c r="J49" s="438" t="str">
        <f ca="1">IF(C49="","",(INDEX('Round 5'!$O$5:$O$64,MATCH(C49,'Round 5'!$K$5:$K$64,0))))</f>
        <v/>
      </c>
      <c r="K49" s="438" t="str">
        <f ca="1">IF(C49="","",(INDEX('Round 6'!$O$5:$O$64,MATCH(C49,'Round 6'!$K$5:$K$64,0))))</f>
        <v/>
      </c>
      <c r="L49" s="438" t="str">
        <f ca="1">IF(C49="","",(INDEX('Round 7'!$O$5:$O$64,MATCH(C49,'Round 7'!$K$5:$K$64,0))))</f>
        <v/>
      </c>
      <c r="M49" s="438" t="str">
        <f ca="1">IF(C49="","",(INDEX('Round 8'!$O$5:$O$64,MATCH(C49,'Round 8'!$K$5:$K$64,0))))</f>
        <v/>
      </c>
      <c r="N49" s="438" t="str">
        <f ca="1">IF(C49="","",(INDEX('Round 9'!$O$5:$O$64,MATCH(C49,'Round 9'!$K$5:$K$64,0))))</f>
        <v/>
      </c>
      <c r="O49" s="438" t="str">
        <f ca="1">IF(C49="","",(INDEX('Round 10'!$O$5:$O$64,MATCH(C49,'Round 10'!$K$5:$K$64,0))))</f>
        <v/>
      </c>
      <c r="P49" s="438" t="str">
        <f ca="1">IF(C49="","",(INDEX('Round 11'!$O$5:$O$64,MATCH(C49,'Round 11'!$K$5:$K$64,0))))</f>
        <v/>
      </c>
      <c r="Q49" s="451" t="str">
        <f ca="1">IF(C49="","",(INDEX('Round 12'!$O$5:$O$64,MATCH(C49,'Round 12'!$K$5:$K$64,0))))</f>
        <v/>
      </c>
      <c r="R49" s="479" t="str">
        <f t="shared" ca="1" si="5"/>
        <v/>
      </c>
    </row>
    <row r="50" spans="2:18" s="447" customFormat="1" ht="14.25">
      <c r="B50" s="46">
        <v>47</v>
      </c>
      <c r="C50" s="449" t="str">
        <f ca="1">'Final Scores'!C52</f>
        <v/>
      </c>
      <c r="D50" s="496" t="str">
        <f t="shared" ca="1" si="3"/>
        <v/>
      </c>
      <c r="E50" s="453">
        <f t="shared" ca="1" si="4"/>
        <v>0</v>
      </c>
      <c r="F50" s="450" t="str">
        <f ca="1">IF(C50="","",(INDEX('Round 1'!$O$5:$O$64,MATCH(C50,'Round 1'!$K$5:$K$64,0))))</f>
        <v/>
      </c>
      <c r="G50" s="438" t="str">
        <f ca="1">IF(C50="","",(INDEX('Round 2'!$O$5:$O$64,MATCH(C50,'Round 2'!$K$5:$K$64,0))))</f>
        <v/>
      </c>
      <c r="H50" s="438" t="str">
        <f ca="1">IF(C50="","",(INDEX('Round 3'!$O$5:$O$64,MATCH(C50,'Round 3'!$K$5:$K$64,0))))</f>
        <v/>
      </c>
      <c r="I50" s="438" t="str">
        <f ca="1">IF(C50="","",(INDEX('Round 4'!$O$5:$O$64,MATCH(C50,'Round 4'!$K$5:$K$64,0))))</f>
        <v/>
      </c>
      <c r="J50" s="438" t="str">
        <f ca="1">IF(C50="","",(INDEX('Round 5'!$O$5:$O$64,MATCH(C50,'Round 5'!$K$5:$K$64,0))))</f>
        <v/>
      </c>
      <c r="K50" s="438" t="str">
        <f ca="1">IF(C50="","",(INDEX('Round 6'!$O$5:$O$64,MATCH(C50,'Round 6'!$K$5:$K$64,0))))</f>
        <v/>
      </c>
      <c r="L50" s="438" t="str">
        <f ca="1">IF(C50="","",(INDEX('Round 7'!$O$5:$O$64,MATCH(C50,'Round 7'!$K$5:$K$64,0))))</f>
        <v/>
      </c>
      <c r="M50" s="438" t="str">
        <f ca="1">IF(C50="","",(INDEX('Round 8'!$O$5:$O$64,MATCH(C50,'Round 8'!$K$5:$K$64,0))))</f>
        <v/>
      </c>
      <c r="N50" s="438" t="str">
        <f ca="1">IF(C50="","",(INDEX('Round 9'!$O$5:$O$64,MATCH(C50,'Round 9'!$K$5:$K$64,0))))</f>
        <v/>
      </c>
      <c r="O50" s="438" t="str">
        <f ca="1">IF(C50="","",(INDEX('Round 10'!$O$5:$O$64,MATCH(C50,'Round 10'!$K$5:$K$64,0))))</f>
        <v/>
      </c>
      <c r="P50" s="438" t="str">
        <f ca="1">IF(C50="","",(INDEX('Round 11'!$O$5:$O$64,MATCH(C50,'Round 11'!$K$5:$K$64,0))))</f>
        <v/>
      </c>
      <c r="Q50" s="451" t="str">
        <f ca="1">IF(C50="","",(INDEX('Round 12'!$O$5:$O$64,MATCH(C50,'Round 12'!$K$5:$K$64,0))))</f>
        <v/>
      </c>
      <c r="R50" s="479" t="str">
        <f t="shared" ca="1" si="5"/>
        <v/>
      </c>
    </row>
    <row r="51" spans="2:18" s="447" customFormat="1" ht="14.25">
      <c r="B51" s="46">
        <v>48</v>
      </c>
      <c r="C51" s="449" t="str">
        <f ca="1">'Final Scores'!C53</f>
        <v/>
      </c>
      <c r="D51" s="496" t="str">
        <f t="shared" ca="1" si="3"/>
        <v/>
      </c>
      <c r="E51" s="453">
        <f t="shared" ca="1" si="4"/>
        <v>0</v>
      </c>
      <c r="F51" s="450" t="str">
        <f ca="1">IF(C51="","",(INDEX('Round 1'!$O$5:$O$64,MATCH(C51,'Round 1'!$K$5:$K$64,0))))</f>
        <v/>
      </c>
      <c r="G51" s="438" t="str">
        <f ca="1">IF(C51="","",(INDEX('Round 2'!$O$5:$O$64,MATCH(C51,'Round 2'!$K$5:$K$64,0))))</f>
        <v/>
      </c>
      <c r="H51" s="438" t="str">
        <f ca="1">IF(C51="","",(INDEX('Round 3'!$O$5:$O$64,MATCH(C51,'Round 3'!$K$5:$K$64,0))))</f>
        <v/>
      </c>
      <c r="I51" s="438" t="str">
        <f ca="1">IF(C51="","",(INDEX('Round 4'!$O$5:$O$64,MATCH(C51,'Round 4'!$K$5:$K$64,0))))</f>
        <v/>
      </c>
      <c r="J51" s="438" t="str">
        <f ca="1">IF(C51="","",(INDEX('Round 5'!$O$5:$O$64,MATCH(C51,'Round 5'!$K$5:$K$64,0))))</f>
        <v/>
      </c>
      <c r="K51" s="438" t="str">
        <f ca="1">IF(C51="","",(INDEX('Round 6'!$O$5:$O$64,MATCH(C51,'Round 6'!$K$5:$K$64,0))))</f>
        <v/>
      </c>
      <c r="L51" s="438" t="str">
        <f ca="1">IF(C51="","",(INDEX('Round 7'!$O$5:$O$64,MATCH(C51,'Round 7'!$K$5:$K$64,0))))</f>
        <v/>
      </c>
      <c r="M51" s="438" t="str">
        <f ca="1">IF(C51="","",(INDEX('Round 8'!$O$5:$O$64,MATCH(C51,'Round 8'!$K$5:$K$64,0))))</f>
        <v/>
      </c>
      <c r="N51" s="438" t="str">
        <f ca="1">IF(C51="","",(INDEX('Round 9'!$O$5:$O$64,MATCH(C51,'Round 9'!$K$5:$K$64,0))))</f>
        <v/>
      </c>
      <c r="O51" s="438" t="str">
        <f ca="1">IF(C51="","",(INDEX('Round 10'!$O$5:$O$64,MATCH(C51,'Round 10'!$K$5:$K$64,0))))</f>
        <v/>
      </c>
      <c r="P51" s="438" t="str">
        <f ca="1">IF(C51="","",(INDEX('Round 11'!$O$5:$O$64,MATCH(C51,'Round 11'!$K$5:$K$64,0))))</f>
        <v/>
      </c>
      <c r="Q51" s="451" t="str">
        <f ca="1">IF(C51="","",(INDEX('Round 12'!$O$5:$O$64,MATCH(C51,'Round 12'!$K$5:$K$64,0))))</f>
        <v/>
      </c>
      <c r="R51" s="479" t="str">
        <f t="shared" ca="1" si="5"/>
        <v/>
      </c>
    </row>
    <row r="52" spans="2:18" s="447" customFormat="1" ht="14.25">
      <c r="B52" s="46">
        <v>49</v>
      </c>
      <c r="C52" s="449" t="str">
        <f ca="1">'Final Scores'!C54</f>
        <v/>
      </c>
      <c r="D52" s="496" t="str">
        <f t="shared" ca="1" si="3"/>
        <v/>
      </c>
      <c r="E52" s="453">
        <f t="shared" ca="1" si="4"/>
        <v>0</v>
      </c>
      <c r="F52" s="450" t="str">
        <f ca="1">IF(C52="","",(INDEX('Round 1'!$O$5:$O$64,MATCH(C52,'Round 1'!$K$5:$K$64,0))))</f>
        <v/>
      </c>
      <c r="G52" s="438" t="str">
        <f ca="1">IF(C52="","",(INDEX('Round 2'!$O$5:$O$64,MATCH(C52,'Round 2'!$K$5:$K$64,0))))</f>
        <v/>
      </c>
      <c r="H52" s="438" t="str">
        <f ca="1">IF(C52="","",(INDEX('Round 3'!$O$5:$O$64,MATCH(C52,'Round 3'!$K$5:$K$64,0))))</f>
        <v/>
      </c>
      <c r="I52" s="438" t="str">
        <f ca="1">IF(C52="","",(INDEX('Round 4'!$O$5:$O$64,MATCH(C52,'Round 4'!$K$5:$K$64,0))))</f>
        <v/>
      </c>
      <c r="J52" s="438" t="str">
        <f ca="1">IF(C52="","",(INDEX('Round 5'!$O$5:$O$64,MATCH(C52,'Round 5'!$K$5:$K$64,0))))</f>
        <v/>
      </c>
      <c r="K52" s="438" t="str">
        <f ca="1">IF(C52="","",(INDEX('Round 6'!$O$5:$O$64,MATCH(C52,'Round 6'!$K$5:$K$64,0))))</f>
        <v/>
      </c>
      <c r="L52" s="438" t="str">
        <f ca="1">IF(C52="","",(INDEX('Round 7'!$O$5:$O$64,MATCH(C52,'Round 7'!$K$5:$K$64,0))))</f>
        <v/>
      </c>
      <c r="M52" s="438" t="str">
        <f ca="1">IF(C52="","",(INDEX('Round 8'!$O$5:$O$64,MATCH(C52,'Round 8'!$K$5:$K$64,0))))</f>
        <v/>
      </c>
      <c r="N52" s="438" t="str">
        <f ca="1">IF(C52="","",(INDEX('Round 9'!$O$5:$O$64,MATCH(C52,'Round 9'!$K$5:$K$64,0))))</f>
        <v/>
      </c>
      <c r="O52" s="438" t="str">
        <f ca="1">IF(C52="","",(INDEX('Round 10'!$O$5:$O$64,MATCH(C52,'Round 10'!$K$5:$K$64,0))))</f>
        <v/>
      </c>
      <c r="P52" s="438" t="str">
        <f ca="1">IF(C52="","",(INDEX('Round 11'!$O$5:$O$64,MATCH(C52,'Round 11'!$K$5:$K$64,0))))</f>
        <v/>
      </c>
      <c r="Q52" s="451" t="str">
        <f ca="1">IF(C52="","",(INDEX('Round 12'!$O$5:$O$64,MATCH(C52,'Round 12'!$K$5:$K$64,0))))</f>
        <v/>
      </c>
      <c r="R52" s="479" t="str">
        <f t="shared" ca="1" si="5"/>
        <v/>
      </c>
    </row>
    <row r="53" spans="2:18" s="447" customFormat="1" ht="14.25">
      <c r="B53" s="46">
        <v>50</v>
      </c>
      <c r="C53" s="449" t="str">
        <f ca="1">'Final Scores'!C55</f>
        <v/>
      </c>
      <c r="D53" s="496" t="str">
        <f t="shared" ca="1" si="3"/>
        <v/>
      </c>
      <c r="E53" s="453">
        <f t="shared" ca="1" si="4"/>
        <v>0</v>
      </c>
      <c r="F53" s="450" t="str">
        <f ca="1">IF(C53="","",(INDEX('Round 1'!$O$5:$O$64,MATCH(C53,'Round 1'!$K$5:$K$64,0))))</f>
        <v/>
      </c>
      <c r="G53" s="438" t="str">
        <f ca="1">IF(C53="","",(INDEX('Round 2'!$O$5:$O$64,MATCH(C53,'Round 2'!$K$5:$K$64,0))))</f>
        <v/>
      </c>
      <c r="H53" s="438" t="str">
        <f ca="1">IF(C53="","",(INDEX('Round 3'!$O$5:$O$64,MATCH(C53,'Round 3'!$K$5:$K$64,0))))</f>
        <v/>
      </c>
      <c r="I53" s="438" t="str">
        <f ca="1">IF(C53="","",(INDEX('Round 4'!$O$5:$O$64,MATCH(C53,'Round 4'!$K$5:$K$64,0))))</f>
        <v/>
      </c>
      <c r="J53" s="438" t="str">
        <f ca="1">IF(C53="","",(INDEX('Round 5'!$O$5:$O$64,MATCH(C53,'Round 5'!$K$5:$K$64,0))))</f>
        <v/>
      </c>
      <c r="K53" s="438" t="str">
        <f ca="1">IF(C53="","",(INDEX('Round 6'!$O$5:$O$64,MATCH(C53,'Round 6'!$K$5:$K$64,0))))</f>
        <v/>
      </c>
      <c r="L53" s="438" t="str">
        <f ca="1">IF(C53="","",(INDEX('Round 7'!$O$5:$O$64,MATCH(C53,'Round 7'!$K$5:$K$64,0))))</f>
        <v/>
      </c>
      <c r="M53" s="438" t="str">
        <f ca="1">IF(C53="","",(INDEX('Round 8'!$O$5:$O$64,MATCH(C53,'Round 8'!$K$5:$K$64,0))))</f>
        <v/>
      </c>
      <c r="N53" s="438" t="str">
        <f ca="1">IF(C53="","",(INDEX('Round 9'!$O$5:$O$64,MATCH(C53,'Round 9'!$K$5:$K$64,0))))</f>
        <v/>
      </c>
      <c r="O53" s="438" t="str">
        <f ca="1">IF(C53="","",(INDEX('Round 10'!$O$5:$O$64,MATCH(C53,'Round 10'!$K$5:$K$64,0))))</f>
        <v/>
      </c>
      <c r="P53" s="438" t="str">
        <f ca="1">IF(C53="","",(INDEX('Round 11'!$O$5:$O$64,MATCH(C53,'Round 11'!$K$5:$K$64,0))))</f>
        <v/>
      </c>
      <c r="Q53" s="451" t="str">
        <f ca="1">IF(C53="","",(INDEX('Round 12'!$O$5:$O$64,MATCH(C53,'Round 12'!$K$5:$K$64,0))))</f>
        <v/>
      </c>
      <c r="R53" s="479" t="str">
        <f t="shared" ca="1" si="5"/>
        <v/>
      </c>
    </row>
    <row r="54" spans="2:18" s="447" customFormat="1" ht="14.25">
      <c r="B54" s="46">
        <v>51</v>
      </c>
      <c r="C54" s="449" t="str">
        <f ca="1">'Final Scores'!C56</f>
        <v/>
      </c>
      <c r="D54" s="496" t="str">
        <f t="shared" ca="1" si="3"/>
        <v/>
      </c>
      <c r="E54" s="453">
        <f t="shared" ca="1" si="4"/>
        <v>0</v>
      </c>
      <c r="F54" s="450" t="str">
        <f ca="1">IF(C54="","",(INDEX('Round 1'!$O$5:$O$64,MATCH(C54,'Round 1'!$K$5:$K$64,0))))</f>
        <v/>
      </c>
      <c r="G54" s="438" t="str">
        <f ca="1">IF(C54="","",(INDEX('Round 2'!$O$5:$O$64,MATCH(C54,'Round 2'!$K$5:$K$64,0))))</f>
        <v/>
      </c>
      <c r="H54" s="438" t="str">
        <f ca="1">IF(C54="","",(INDEX('Round 3'!$O$5:$O$64,MATCH(C54,'Round 3'!$K$5:$K$64,0))))</f>
        <v/>
      </c>
      <c r="I54" s="438" t="str">
        <f ca="1">IF(C54="","",(INDEX('Round 4'!$O$5:$O$64,MATCH(C54,'Round 4'!$K$5:$K$64,0))))</f>
        <v/>
      </c>
      <c r="J54" s="438" t="str">
        <f ca="1">IF(C54="","",(INDEX('Round 5'!$O$5:$O$64,MATCH(C54,'Round 5'!$K$5:$K$64,0))))</f>
        <v/>
      </c>
      <c r="K54" s="438" t="str">
        <f ca="1">IF(C54="","",(INDEX('Round 6'!$O$5:$O$64,MATCH(C54,'Round 6'!$K$5:$K$64,0))))</f>
        <v/>
      </c>
      <c r="L54" s="438" t="str">
        <f ca="1">IF(C54="","",(INDEX('Round 7'!$O$5:$O$64,MATCH(C54,'Round 7'!$K$5:$K$64,0))))</f>
        <v/>
      </c>
      <c r="M54" s="438" t="str">
        <f ca="1">IF(C54="","",(INDEX('Round 8'!$O$5:$O$64,MATCH(C54,'Round 8'!$K$5:$K$64,0))))</f>
        <v/>
      </c>
      <c r="N54" s="438" t="str">
        <f ca="1">IF(C54="","",(INDEX('Round 9'!$O$5:$O$64,MATCH(C54,'Round 9'!$K$5:$K$64,0))))</f>
        <v/>
      </c>
      <c r="O54" s="438" t="str">
        <f ca="1">IF(C54="","",(INDEX('Round 10'!$O$5:$O$64,MATCH(C54,'Round 10'!$K$5:$K$64,0))))</f>
        <v/>
      </c>
      <c r="P54" s="438" t="str">
        <f ca="1">IF(C54="","",(INDEX('Round 11'!$O$5:$O$64,MATCH(C54,'Round 11'!$K$5:$K$64,0))))</f>
        <v/>
      </c>
      <c r="Q54" s="451" t="str">
        <f ca="1">IF(C54="","",(INDEX('Round 12'!$O$5:$O$64,MATCH(C54,'Round 12'!$K$5:$K$64,0))))</f>
        <v/>
      </c>
      <c r="R54" s="479" t="str">
        <f t="shared" ca="1" si="5"/>
        <v/>
      </c>
    </row>
    <row r="55" spans="2:18" s="447" customFormat="1" ht="14.25">
      <c r="B55" s="46">
        <v>52</v>
      </c>
      <c r="C55" s="449" t="str">
        <f ca="1">'Final Scores'!C57</f>
        <v/>
      </c>
      <c r="D55" s="496" t="str">
        <f t="shared" ca="1" si="3"/>
        <v/>
      </c>
      <c r="E55" s="453">
        <f t="shared" ca="1" si="4"/>
        <v>0</v>
      </c>
      <c r="F55" s="450" t="str">
        <f ca="1">IF(C55="","",(INDEX('Round 1'!$O$5:$O$64,MATCH(C55,'Round 1'!$K$5:$K$64,0))))</f>
        <v/>
      </c>
      <c r="G55" s="438" t="str">
        <f ca="1">IF(C55="","",(INDEX('Round 2'!$O$5:$O$64,MATCH(C55,'Round 2'!$K$5:$K$64,0))))</f>
        <v/>
      </c>
      <c r="H55" s="438" t="str">
        <f ca="1">IF(C55="","",(INDEX('Round 3'!$O$5:$O$64,MATCH(C55,'Round 3'!$K$5:$K$64,0))))</f>
        <v/>
      </c>
      <c r="I55" s="438" t="str">
        <f ca="1">IF(C55="","",(INDEX('Round 4'!$O$5:$O$64,MATCH(C55,'Round 4'!$K$5:$K$64,0))))</f>
        <v/>
      </c>
      <c r="J55" s="438" t="str">
        <f ca="1">IF(C55="","",(INDEX('Round 5'!$O$5:$O$64,MATCH(C55,'Round 5'!$K$5:$K$64,0))))</f>
        <v/>
      </c>
      <c r="K55" s="438" t="str">
        <f ca="1">IF(C55="","",(INDEX('Round 6'!$O$5:$O$64,MATCH(C55,'Round 6'!$K$5:$K$64,0))))</f>
        <v/>
      </c>
      <c r="L55" s="438" t="str">
        <f ca="1">IF(C55="","",(INDEX('Round 7'!$O$5:$O$64,MATCH(C55,'Round 7'!$K$5:$K$64,0))))</f>
        <v/>
      </c>
      <c r="M55" s="438" t="str">
        <f ca="1">IF(C55="","",(INDEX('Round 8'!$O$5:$O$64,MATCH(C55,'Round 8'!$K$5:$K$64,0))))</f>
        <v/>
      </c>
      <c r="N55" s="438" t="str">
        <f ca="1">IF(C55="","",(INDEX('Round 9'!$O$5:$O$64,MATCH(C55,'Round 9'!$K$5:$K$64,0))))</f>
        <v/>
      </c>
      <c r="O55" s="438" t="str">
        <f ca="1">IF(C55="","",(INDEX('Round 10'!$O$5:$O$64,MATCH(C55,'Round 10'!$K$5:$K$64,0))))</f>
        <v/>
      </c>
      <c r="P55" s="438" t="str">
        <f ca="1">IF(C55="","",(INDEX('Round 11'!$O$5:$O$64,MATCH(C55,'Round 11'!$K$5:$K$64,0))))</f>
        <v/>
      </c>
      <c r="Q55" s="451" t="str">
        <f ca="1">IF(C55="","",(INDEX('Round 12'!$O$5:$O$64,MATCH(C55,'Round 12'!$K$5:$K$64,0))))</f>
        <v/>
      </c>
      <c r="R55" s="479" t="str">
        <f t="shared" ca="1" si="5"/>
        <v/>
      </c>
    </row>
    <row r="56" spans="2:18" s="447" customFormat="1" ht="14.25">
      <c r="B56" s="46">
        <v>53</v>
      </c>
      <c r="C56" s="449" t="str">
        <f ca="1">'Final Scores'!C58</f>
        <v/>
      </c>
      <c r="D56" s="496" t="str">
        <f t="shared" ca="1" si="3"/>
        <v/>
      </c>
      <c r="E56" s="453">
        <f t="shared" ca="1" si="4"/>
        <v>0</v>
      </c>
      <c r="F56" s="450" t="str">
        <f ca="1">IF(C56="","",(INDEX('Round 1'!$O$5:$O$64,MATCH(C56,'Round 1'!$K$5:$K$64,0))))</f>
        <v/>
      </c>
      <c r="G56" s="438" t="str">
        <f ca="1">IF(C56="","",(INDEX('Round 2'!$O$5:$O$64,MATCH(C56,'Round 2'!$K$5:$K$64,0))))</f>
        <v/>
      </c>
      <c r="H56" s="438" t="str">
        <f ca="1">IF(C56="","",(INDEX('Round 3'!$O$5:$O$64,MATCH(C56,'Round 3'!$K$5:$K$64,0))))</f>
        <v/>
      </c>
      <c r="I56" s="438" t="str">
        <f ca="1">IF(C56="","",(INDEX('Round 4'!$O$5:$O$64,MATCH(C56,'Round 4'!$K$5:$K$64,0))))</f>
        <v/>
      </c>
      <c r="J56" s="438" t="str">
        <f ca="1">IF(C56="","",(INDEX('Round 5'!$O$5:$O$64,MATCH(C56,'Round 5'!$K$5:$K$64,0))))</f>
        <v/>
      </c>
      <c r="K56" s="438" t="str">
        <f ca="1">IF(C56="","",(INDEX('Round 6'!$O$5:$O$64,MATCH(C56,'Round 6'!$K$5:$K$64,0))))</f>
        <v/>
      </c>
      <c r="L56" s="438" t="str">
        <f ca="1">IF(C56="","",(INDEX('Round 7'!$O$5:$O$64,MATCH(C56,'Round 7'!$K$5:$K$64,0))))</f>
        <v/>
      </c>
      <c r="M56" s="438" t="str">
        <f ca="1">IF(C56="","",(INDEX('Round 8'!$O$5:$O$64,MATCH(C56,'Round 8'!$K$5:$K$64,0))))</f>
        <v/>
      </c>
      <c r="N56" s="438" t="str">
        <f ca="1">IF(C56="","",(INDEX('Round 9'!$O$5:$O$64,MATCH(C56,'Round 9'!$K$5:$K$64,0))))</f>
        <v/>
      </c>
      <c r="O56" s="438" t="str">
        <f ca="1">IF(C56="","",(INDEX('Round 10'!$O$5:$O$64,MATCH(C56,'Round 10'!$K$5:$K$64,0))))</f>
        <v/>
      </c>
      <c r="P56" s="438" t="str">
        <f ca="1">IF(C56="","",(INDEX('Round 11'!$O$5:$O$64,MATCH(C56,'Round 11'!$K$5:$K$64,0))))</f>
        <v/>
      </c>
      <c r="Q56" s="451" t="str">
        <f ca="1">IF(C56="","",(INDEX('Round 12'!$O$5:$O$64,MATCH(C56,'Round 12'!$K$5:$K$64,0))))</f>
        <v/>
      </c>
      <c r="R56" s="479" t="str">
        <f t="shared" ca="1" si="5"/>
        <v/>
      </c>
    </row>
    <row r="57" spans="2:18" s="447" customFormat="1" ht="14.25">
      <c r="B57" s="46">
        <v>54</v>
      </c>
      <c r="C57" s="449" t="str">
        <f ca="1">'Final Scores'!C59</f>
        <v/>
      </c>
      <c r="D57" s="496" t="str">
        <f t="shared" ca="1" si="3"/>
        <v/>
      </c>
      <c r="E57" s="453">
        <f t="shared" ca="1" si="4"/>
        <v>0</v>
      </c>
      <c r="F57" s="450" t="str">
        <f ca="1">IF(C57="","",(INDEX('Round 1'!$O$5:$O$64,MATCH(C57,'Round 1'!$K$5:$K$64,0))))</f>
        <v/>
      </c>
      <c r="G57" s="438" t="str">
        <f ca="1">IF(C57="","",(INDEX('Round 2'!$O$5:$O$64,MATCH(C57,'Round 2'!$K$5:$K$64,0))))</f>
        <v/>
      </c>
      <c r="H57" s="438" t="str">
        <f ca="1">IF(C57="","",(INDEX('Round 3'!$O$5:$O$64,MATCH(C57,'Round 3'!$K$5:$K$64,0))))</f>
        <v/>
      </c>
      <c r="I57" s="438" t="str">
        <f ca="1">IF(C57="","",(INDEX('Round 4'!$O$5:$O$64,MATCH(C57,'Round 4'!$K$5:$K$64,0))))</f>
        <v/>
      </c>
      <c r="J57" s="438" t="str">
        <f ca="1">IF(C57="","",(INDEX('Round 5'!$O$5:$O$64,MATCH(C57,'Round 5'!$K$5:$K$64,0))))</f>
        <v/>
      </c>
      <c r="K57" s="438" t="str">
        <f ca="1">IF(C57="","",(INDEX('Round 6'!$O$5:$O$64,MATCH(C57,'Round 6'!$K$5:$K$64,0))))</f>
        <v/>
      </c>
      <c r="L57" s="438" t="str">
        <f ca="1">IF(C57="","",(INDEX('Round 7'!$O$5:$O$64,MATCH(C57,'Round 7'!$K$5:$K$64,0))))</f>
        <v/>
      </c>
      <c r="M57" s="438" t="str">
        <f ca="1">IF(C57="","",(INDEX('Round 8'!$O$5:$O$64,MATCH(C57,'Round 8'!$K$5:$K$64,0))))</f>
        <v/>
      </c>
      <c r="N57" s="438" t="str">
        <f ca="1">IF(C57="","",(INDEX('Round 9'!$O$5:$O$64,MATCH(C57,'Round 9'!$K$5:$K$64,0))))</f>
        <v/>
      </c>
      <c r="O57" s="438" t="str">
        <f ca="1">IF(C57="","",(INDEX('Round 10'!$O$5:$O$64,MATCH(C57,'Round 10'!$K$5:$K$64,0))))</f>
        <v/>
      </c>
      <c r="P57" s="438" t="str">
        <f ca="1">IF(C57="","",(INDEX('Round 11'!$O$5:$O$64,MATCH(C57,'Round 11'!$K$5:$K$64,0))))</f>
        <v/>
      </c>
      <c r="Q57" s="451" t="str">
        <f ca="1">IF(C57="","",(INDEX('Round 12'!$O$5:$O$64,MATCH(C57,'Round 12'!$K$5:$K$64,0))))</f>
        <v/>
      </c>
      <c r="R57" s="479" t="str">
        <f t="shared" ca="1" si="5"/>
        <v/>
      </c>
    </row>
    <row r="58" spans="2:18" s="447" customFormat="1" ht="14.25">
      <c r="B58" s="46">
        <v>55</v>
      </c>
      <c r="C58" s="449" t="str">
        <f ca="1">'Final Scores'!C60</f>
        <v/>
      </c>
      <c r="D58" s="496" t="str">
        <f t="shared" ca="1" si="3"/>
        <v/>
      </c>
      <c r="E58" s="453">
        <f t="shared" ca="1" si="4"/>
        <v>0</v>
      </c>
      <c r="F58" s="450" t="str">
        <f ca="1">IF(C58="","",(INDEX('Round 1'!$O$5:$O$64,MATCH(C58,'Round 1'!$K$5:$K$64,0))))</f>
        <v/>
      </c>
      <c r="G58" s="438" t="str">
        <f ca="1">IF(C58="","",(INDEX('Round 2'!$O$5:$O$64,MATCH(C58,'Round 2'!$K$5:$K$64,0))))</f>
        <v/>
      </c>
      <c r="H58" s="438" t="str">
        <f ca="1">IF(C58="","",(INDEX('Round 3'!$O$5:$O$64,MATCH(C58,'Round 3'!$K$5:$K$64,0))))</f>
        <v/>
      </c>
      <c r="I58" s="438" t="str">
        <f ca="1">IF(C58="","",(INDEX('Round 4'!$O$5:$O$64,MATCH(C58,'Round 4'!$K$5:$K$64,0))))</f>
        <v/>
      </c>
      <c r="J58" s="438" t="str">
        <f ca="1">IF(C58="","",(INDEX('Round 5'!$O$5:$O$64,MATCH(C58,'Round 5'!$K$5:$K$64,0))))</f>
        <v/>
      </c>
      <c r="K58" s="438" t="str">
        <f ca="1">IF(C58="","",(INDEX('Round 6'!$O$5:$O$64,MATCH(C58,'Round 6'!$K$5:$K$64,0))))</f>
        <v/>
      </c>
      <c r="L58" s="438" t="str">
        <f ca="1">IF(C58="","",(INDEX('Round 7'!$O$5:$O$64,MATCH(C58,'Round 7'!$K$5:$K$64,0))))</f>
        <v/>
      </c>
      <c r="M58" s="438" t="str">
        <f ca="1">IF(C58="","",(INDEX('Round 8'!$O$5:$O$64,MATCH(C58,'Round 8'!$K$5:$K$64,0))))</f>
        <v/>
      </c>
      <c r="N58" s="438" t="str">
        <f ca="1">IF(C58="","",(INDEX('Round 9'!$O$5:$O$64,MATCH(C58,'Round 9'!$K$5:$K$64,0))))</f>
        <v/>
      </c>
      <c r="O58" s="438" t="str">
        <f ca="1">IF(C58="","",(INDEX('Round 10'!$O$5:$O$64,MATCH(C58,'Round 10'!$K$5:$K$64,0))))</f>
        <v/>
      </c>
      <c r="P58" s="438" t="str">
        <f ca="1">IF(C58="","",(INDEX('Round 11'!$O$5:$O$64,MATCH(C58,'Round 11'!$K$5:$K$64,0))))</f>
        <v/>
      </c>
      <c r="Q58" s="451" t="str">
        <f ca="1">IF(C58="","",(INDEX('Round 12'!$O$5:$O$64,MATCH(C58,'Round 12'!$K$5:$K$64,0))))</f>
        <v/>
      </c>
      <c r="R58" s="479" t="str">
        <f t="shared" ca="1" si="5"/>
        <v/>
      </c>
    </row>
    <row r="59" spans="2:18" s="447" customFormat="1" ht="14.25">
      <c r="B59" s="46">
        <v>56</v>
      </c>
      <c r="C59" s="449" t="str">
        <f ca="1">'Final Scores'!C61</f>
        <v/>
      </c>
      <c r="D59" s="496" t="str">
        <f t="shared" ca="1" si="3"/>
        <v/>
      </c>
      <c r="E59" s="453">
        <f t="shared" ca="1" si="4"/>
        <v>0</v>
      </c>
      <c r="F59" s="450" t="str">
        <f ca="1">IF(C59="","",(INDEX('Round 1'!$O$5:$O$64,MATCH(C59,'Round 1'!$K$5:$K$64,0))))</f>
        <v/>
      </c>
      <c r="G59" s="438" t="str">
        <f ca="1">IF(C59="","",(INDEX('Round 2'!$O$5:$O$64,MATCH(C59,'Round 2'!$K$5:$K$64,0))))</f>
        <v/>
      </c>
      <c r="H59" s="438" t="str">
        <f ca="1">IF(C59="","",(INDEX('Round 3'!$O$5:$O$64,MATCH(C59,'Round 3'!$K$5:$K$64,0))))</f>
        <v/>
      </c>
      <c r="I59" s="438" t="str">
        <f ca="1">IF(C59="","",(INDEX('Round 4'!$O$5:$O$64,MATCH(C59,'Round 4'!$K$5:$K$64,0))))</f>
        <v/>
      </c>
      <c r="J59" s="438" t="str">
        <f ca="1">IF(C59="","",(INDEX('Round 5'!$O$5:$O$64,MATCH(C59,'Round 5'!$K$5:$K$64,0))))</f>
        <v/>
      </c>
      <c r="K59" s="438" t="str">
        <f ca="1">IF(C59="","",(INDEX('Round 6'!$O$5:$O$64,MATCH(C59,'Round 6'!$K$5:$K$64,0))))</f>
        <v/>
      </c>
      <c r="L59" s="438" t="str">
        <f ca="1">IF(C59="","",(INDEX('Round 7'!$O$5:$O$64,MATCH(C59,'Round 7'!$K$5:$K$64,0))))</f>
        <v/>
      </c>
      <c r="M59" s="438" t="str">
        <f ca="1">IF(C59="","",(INDEX('Round 8'!$O$5:$O$64,MATCH(C59,'Round 8'!$K$5:$K$64,0))))</f>
        <v/>
      </c>
      <c r="N59" s="438" t="str">
        <f ca="1">IF(C59="","",(INDEX('Round 9'!$O$5:$O$64,MATCH(C59,'Round 9'!$K$5:$K$64,0))))</f>
        <v/>
      </c>
      <c r="O59" s="438" t="str">
        <f ca="1">IF(C59="","",(INDEX('Round 10'!$O$5:$O$64,MATCH(C59,'Round 10'!$K$5:$K$64,0))))</f>
        <v/>
      </c>
      <c r="P59" s="438" t="str">
        <f ca="1">IF(C59="","",(INDEX('Round 11'!$O$5:$O$64,MATCH(C59,'Round 11'!$K$5:$K$64,0))))</f>
        <v/>
      </c>
      <c r="Q59" s="451" t="str">
        <f ca="1">IF(C59="","",(INDEX('Round 12'!$O$5:$O$64,MATCH(C59,'Round 12'!$K$5:$K$64,0))))</f>
        <v/>
      </c>
      <c r="R59" s="479" t="str">
        <f t="shared" ca="1" si="5"/>
        <v/>
      </c>
    </row>
    <row r="60" spans="2:18" s="447" customFormat="1" ht="14.25">
      <c r="B60" s="46">
        <v>57</v>
      </c>
      <c r="C60" s="449" t="str">
        <f ca="1">'Final Scores'!C62</f>
        <v/>
      </c>
      <c r="D60" s="496" t="str">
        <f t="shared" ca="1" si="3"/>
        <v/>
      </c>
      <c r="E60" s="453">
        <f t="shared" ca="1" si="4"/>
        <v>0</v>
      </c>
      <c r="F60" s="450" t="str">
        <f ca="1">IF(C60="","",(INDEX('Round 1'!$O$5:$O$64,MATCH(C60,'Round 1'!$K$5:$K$64,0))))</f>
        <v/>
      </c>
      <c r="G60" s="438" t="str">
        <f ca="1">IF(C60="","",(INDEX('Round 2'!$O$5:$O$64,MATCH(C60,'Round 2'!$K$5:$K$64,0))))</f>
        <v/>
      </c>
      <c r="H60" s="438" t="str">
        <f ca="1">IF(C60="","",(INDEX('Round 3'!$O$5:$O$64,MATCH(C60,'Round 3'!$K$5:$K$64,0))))</f>
        <v/>
      </c>
      <c r="I60" s="438" t="str">
        <f ca="1">IF(C60="","",(INDEX('Round 4'!$O$5:$O$64,MATCH(C60,'Round 4'!$K$5:$K$64,0))))</f>
        <v/>
      </c>
      <c r="J60" s="438" t="str">
        <f ca="1">IF(C60="","",(INDEX('Round 5'!$O$5:$O$64,MATCH(C60,'Round 5'!$K$5:$K$64,0))))</f>
        <v/>
      </c>
      <c r="K60" s="438" t="str">
        <f ca="1">IF(C60="","",(INDEX('Round 6'!$O$5:$O$64,MATCH(C60,'Round 6'!$K$5:$K$64,0))))</f>
        <v/>
      </c>
      <c r="L60" s="438" t="str">
        <f ca="1">IF(C60="","",(INDEX('Round 7'!$O$5:$O$64,MATCH(C60,'Round 7'!$K$5:$K$64,0))))</f>
        <v/>
      </c>
      <c r="M60" s="438" t="str">
        <f ca="1">IF(C60="","",(INDEX('Round 8'!$O$5:$O$64,MATCH(C60,'Round 8'!$K$5:$K$64,0))))</f>
        <v/>
      </c>
      <c r="N60" s="438" t="str">
        <f ca="1">IF(C60="","",(INDEX('Round 9'!$O$5:$O$64,MATCH(C60,'Round 9'!$K$5:$K$64,0))))</f>
        <v/>
      </c>
      <c r="O60" s="438" t="str">
        <f ca="1">IF(C60="","",(INDEX('Round 10'!$O$5:$O$64,MATCH(C60,'Round 10'!$K$5:$K$64,0))))</f>
        <v/>
      </c>
      <c r="P60" s="438" t="str">
        <f ca="1">IF(C60="","",(INDEX('Round 11'!$O$5:$O$64,MATCH(C60,'Round 11'!$K$5:$K$64,0))))</f>
        <v/>
      </c>
      <c r="Q60" s="451" t="str">
        <f ca="1">IF(C60="","",(INDEX('Round 12'!$O$5:$O$64,MATCH(C60,'Round 12'!$K$5:$K$64,0))))</f>
        <v/>
      </c>
      <c r="R60" s="479" t="str">
        <f t="shared" ca="1" si="5"/>
        <v/>
      </c>
    </row>
    <row r="61" spans="2:18" s="447" customFormat="1" ht="14.25">
      <c r="B61" s="46">
        <v>58</v>
      </c>
      <c r="C61" s="449" t="str">
        <f ca="1">'Final Scores'!C63</f>
        <v/>
      </c>
      <c r="D61" s="496" t="str">
        <f t="shared" ca="1" si="3"/>
        <v/>
      </c>
      <c r="E61" s="453">
        <f t="shared" ca="1" si="4"/>
        <v>0</v>
      </c>
      <c r="F61" s="450" t="str">
        <f ca="1">IF(C61="","",(INDEX('Round 1'!$O$5:$O$64,MATCH(C61,'Round 1'!$K$5:$K$64,0))))</f>
        <v/>
      </c>
      <c r="G61" s="438" t="str">
        <f ca="1">IF(C61="","",(INDEX('Round 2'!$O$5:$O$64,MATCH(C61,'Round 2'!$K$5:$K$64,0))))</f>
        <v/>
      </c>
      <c r="H61" s="438" t="str">
        <f ca="1">IF(C61="","",(INDEX('Round 3'!$O$5:$O$64,MATCH(C61,'Round 3'!$K$5:$K$64,0))))</f>
        <v/>
      </c>
      <c r="I61" s="438" t="str">
        <f ca="1">IF(C61="","",(INDEX('Round 4'!$O$5:$O$64,MATCH(C61,'Round 4'!$K$5:$K$64,0))))</f>
        <v/>
      </c>
      <c r="J61" s="438" t="str">
        <f ca="1">IF(C61="","",(INDEX('Round 5'!$O$5:$O$64,MATCH(C61,'Round 5'!$K$5:$K$64,0))))</f>
        <v/>
      </c>
      <c r="K61" s="438" t="str">
        <f ca="1">IF(C61="","",(INDEX('Round 6'!$O$5:$O$64,MATCH(C61,'Round 6'!$K$5:$K$64,0))))</f>
        <v/>
      </c>
      <c r="L61" s="438" t="str">
        <f ca="1">IF(C61="","",(INDEX('Round 7'!$O$5:$O$64,MATCH(C61,'Round 7'!$K$5:$K$64,0))))</f>
        <v/>
      </c>
      <c r="M61" s="438" t="str">
        <f ca="1">IF(C61="","",(INDEX('Round 8'!$O$5:$O$64,MATCH(C61,'Round 8'!$K$5:$K$64,0))))</f>
        <v/>
      </c>
      <c r="N61" s="438" t="str">
        <f ca="1">IF(C61="","",(INDEX('Round 9'!$O$5:$O$64,MATCH(C61,'Round 9'!$K$5:$K$64,0))))</f>
        <v/>
      </c>
      <c r="O61" s="438" t="str">
        <f ca="1">IF(C61="","",(INDEX('Round 10'!$O$5:$O$64,MATCH(C61,'Round 10'!$K$5:$K$64,0))))</f>
        <v/>
      </c>
      <c r="P61" s="438" t="str">
        <f ca="1">IF(C61="","",(INDEX('Round 11'!$O$5:$O$64,MATCH(C61,'Round 11'!$K$5:$K$64,0))))</f>
        <v/>
      </c>
      <c r="Q61" s="451" t="str">
        <f ca="1">IF(C61="","",(INDEX('Round 12'!$O$5:$O$64,MATCH(C61,'Round 12'!$K$5:$K$64,0))))</f>
        <v/>
      </c>
      <c r="R61" s="479" t="str">
        <f t="shared" ca="1" si="5"/>
        <v/>
      </c>
    </row>
    <row r="62" spans="2:18" s="447" customFormat="1" ht="14.25">
      <c r="B62" s="46">
        <v>59</v>
      </c>
      <c r="C62" s="449" t="str">
        <f ca="1">'Final Scores'!C64</f>
        <v/>
      </c>
      <c r="D62" s="496" t="str">
        <f t="shared" ca="1" si="3"/>
        <v/>
      </c>
      <c r="E62" s="453">
        <f t="shared" ca="1" si="4"/>
        <v>0</v>
      </c>
      <c r="F62" s="450" t="str">
        <f ca="1">IF(C62="","",(INDEX('Round 1'!$O$5:$O$64,MATCH(C62,'Round 1'!$K$5:$K$64,0))))</f>
        <v/>
      </c>
      <c r="G62" s="438" t="str">
        <f ca="1">IF(C62="","",(INDEX('Round 2'!$O$5:$O$64,MATCH(C62,'Round 2'!$K$5:$K$64,0))))</f>
        <v/>
      </c>
      <c r="H62" s="438" t="str">
        <f ca="1">IF(C62="","",(INDEX('Round 3'!$O$5:$O$64,MATCH(C62,'Round 3'!$K$5:$K$64,0))))</f>
        <v/>
      </c>
      <c r="I62" s="438" t="str">
        <f ca="1">IF(C62="","",(INDEX('Round 4'!$O$5:$O$64,MATCH(C62,'Round 4'!$K$5:$K$64,0))))</f>
        <v/>
      </c>
      <c r="J62" s="438" t="str">
        <f ca="1">IF(C62="","",(INDEX('Round 5'!$O$5:$O$64,MATCH(C62,'Round 5'!$K$5:$K$64,0))))</f>
        <v/>
      </c>
      <c r="K62" s="438" t="str">
        <f ca="1">IF(C62="","",(INDEX('Round 6'!$O$5:$O$64,MATCH(C62,'Round 6'!$K$5:$K$64,0))))</f>
        <v/>
      </c>
      <c r="L62" s="438" t="str">
        <f ca="1">IF(C62="","",(INDEX('Round 7'!$O$5:$O$64,MATCH(C62,'Round 7'!$K$5:$K$64,0))))</f>
        <v/>
      </c>
      <c r="M62" s="438" t="str">
        <f ca="1">IF(C62="","",(INDEX('Round 8'!$O$5:$O$64,MATCH(C62,'Round 8'!$K$5:$K$64,0))))</f>
        <v/>
      </c>
      <c r="N62" s="438" t="str">
        <f ca="1">IF(C62="","",(INDEX('Round 9'!$O$5:$O$64,MATCH(C62,'Round 9'!$K$5:$K$64,0))))</f>
        <v/>
      </c>
      <c r="O62" s="438" t="str">
        <f ca="1">IF(C62="","",(INDEX('Round 10'!$O$5:$O$64,MATCH(C62,'Round 10'!$K$5:$K$64,0))))</f>
        <v/>
      </c>
      <c r="P62" s="438" t="str">
        <f ca="1">IF(C62="","",(INDEX('Round 11'!$O$5:$O$64,MATCH(C62,'Round 11'!$K$5:$K$64,0))))</f>
        <v/>
      </c>
      <c r="Q62" s="451" t="str">
        <f ca="1">IF(C62="","",(INDEX('Round 12'!$O$5:$O$64,MATCH(C62,'Round 12'!$K$5:$K$64,0))))</f>
        <v/>
      </c>
      <c r="R62" s="479" t="str">
        <f t="shared" ca="1" si="5"/>
        <v/>
      </c>
    </row>
    <row r="63" spans="2:18" s="447" customFormat="1" thickBot="1">
      <c r="B63" s="454">
        <v>60</v>
      </c>
      <c r="C63" s="459" t="str">
        <f ca="1">'Final Scores'!C65</f>
        <v/>
      </c>
      <c r="D63" s="497" t="str">
        <f t="shared" ca="1" si="3"/>
        <v/>
      </c>
      <c r="E63" s="458">
        <f t="shared" ca="1" si="4"/>
        <v>0</v>
      </c>
      <c r="F63" s="455" t="str">
        <f ca="1">IF(C63="","",(INDEX('Round 1'!$O$5:$O$64,MATCH(C63,'Round 1'!$K$5:$K$64,0))))</f>
        <v/>
      </c>
      <c r="G63" s="456" t="str">
        <f ca="1">IF(C63="","",(INDEX('Round 2'!$O$5:$O$64,MATCH(C63,'Round 2'!$K$5:$K$64,0))))</f>
        <v/>
      </c>
      <c r="H63" s="456" t="str">
        <f ca="1">IF(C63="","",(INDEX('Round 3'!$O$5:$O$64,MATCH(C63,'Round 3'!$K$5:$K$64,0))))</f>
        <v/>
      </c>
      <c r="I63" s="456" t="str">
        <f ca="1">IF(C63="","",(INDEX('Round 4'!$O$5:$O$64,MATCH(C63,'Round 4'!$K$5:$K$64,0))))</f>
        <v/>
      </c>
      <c r="J63" s="456" t="str">
        <f ca="1">IF(C63="","",(INDEX('Round 5'!$O$5:$O$64,MATCH(C63,'Round 5'!$K$5:$K$64,0))))</f>
        <v/>
      </c>
      <c r="K63" s="456" t="str">
        <f ca="1">IF(C63="","",(INDEX('Round 6'!$O$5:$O$64,MATCH(C63,'Round 6'!$K$5:$K$64,0))))</f>
        <v/>
      </c>
      <c r="L63" s="456" t="str">
        <f ca="1">IF(C63="","",(INDEX('Round 7'!$O$5:$O$64,MATCH(C63,'Round 7'!$K$5:$K$64,0))))</f>
        <v/>
      </c>
      <c r="M63" s="456" t="str">
        <f ca="1">IF(C63="","",(INDEX('Round 8'!$O$5:$O$64,MATCH(C63,'Round 8'!$K$5:$K$64,0))))</f>
        <v/>
      </c>
      <c r="N63" s="456" t="str">
        <f ca="1">IF(C63="","",(INDEX('Round 9'!$O$5:$O$64,MATCH(C63,'Round 9'!$K$5:$K$64,0))))</f>
        <v/>
      </c>
      <c r="O63" s="456" t="str">
        <f ca="1">IF(C63="","",(INDEX('Round 10'!$O$5:$O$64,MATCH(C63,'Round 10'!$K$5:$K$64,0))))</f>
        <v/>
      </c>
      <c r="P63" s="456" t="str">
        <f ca="1">IF(C63="","",(INDEX('Round 11'!$O$5:$O$64,MATCH(C63,'Round 11'!$K$5:$K$64,0))))</f>
        <v/>
      </c>
      <c r="Q63" s="457" t="str">
        <f ca="1">IF(C63="","",(INDEX('Round 12'!$O$5:$O$64,MATCH(C63,'Round 12'!$K$5:$K$64,0))))</f>
        <v/>
      </c>
      <c r="R63" s="479" t="str">
        <f t="shared" ca="1" si="5"/>
        <v/>
      </c>
    </row>
  </sheetData>
  <sheetProtection sheet="1" objects="1" scenarios="1" selectLockedCells="1"/>
  <mergeCells count="1">
    <mergeCell ref="F2:Q2"/>
  </mergeCells>
  <pageMargins left="0.5" right="0.5" top="0.25" bottom="0.25" header="0.3" footer="0.3"/>
  <pageSetup scale="85" orientation="portrait" horizontalDpi="300" verticalDpi="30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74"/>
  <sheetViews>
    <sheetView showGridLines="0" zoomScale="90" zoomScaleNormal="90" zoomScalePageLayoutView="90" workbookViewId="0">
      <selection activeCell="U1" sqref="U1"/>
    </sheetView>
  </sheetViews>
  <sheetFormatPr defaultColWidth="8.85546875" defaultRowHeight="21" customHeight="1"/>
  <cols>
    <col min="1" max="1" width="8.140625" style="47" bestFit="1" customWidth="1"/>
    <col min="2" max="2" width="7.140625" style="47" customWidth="1"/>
    <col min="3" max="3" width="8.7109375" style="47" customWidth="1"/>
    <col min="4" max="7" width="8.28515625" style="47" customWidth="1"/>
    <col min="8" max="8" width="6.42578125" style="47" bestFit="1" customWidth="1"/>
    <col min="9" max="9" width="8.28515625" style="47" customWidth="1"/>
    <col min="10" max="10" width="2.7109375" style="47" customWidth="1"/>
    <col min="11" max="11" width="8.140625" style="47" customWidth="1"/>
    <col min="12" max="13" width="8.7109375" style="47" customWidth="1"/>
    <col min="14" max="17" width="8.28515625" style="47" customWidth="1"/>
    <col min="18" max="18" width="6.42578125" style="47" bestFit="1" customWidth="1"/>
    <col min="19" max="19" width="8.28515625" style="47" customWidth="1"/>
    <col min="20" max="20" width="4.7109375" style="47" customWidth="1"/>
    <col min="21" max="24" width="3.7109375" style="47" customWidth="1"/>
    <col min="25" max="16384" width="8.85546875" style="47"/>
  </cols>
  <sheetData>
    <row r="1" spans="1:24" ht="24.95" customHeight="1">
      <c r="A1" s="98">
        <v>1</v>
      </c>
      <c r="B1" s="71"/>
      <c r="C1" s="71"/>
      <c r="D1" s="101"/>
      <c r="E1" s="624"/>
      <c r="F1" s="624"/>
      <c r="G1" s="624"/>
      <c r="H1" s="551"/>
      <c r="I1" s="102"/>
      <c r="J1" s="70"/>
      <c r="K1" s="98">
        <v>2</v>
      </c>
      <c r="L1" s="75"/>
      <c r="M1" s="75"/>
      <c r="N1" s="76"/>
      <c r="O1" s="625"/>
      <c r="P1" s="625"/>
      <c r="Q1" s="625"/>
      <c r="R1" s="551"/>
      <c r="S1" s="77"/>
      <c r="T1" s="53"/>
    </row>
    <row r="2" spans="1:24" s="79" customFormat="1" ht="24.95" customHeight="1">
      <c r="A2" s="78" t="s">
        <v>27</v>
      </c>
      <c r="B2" s="626" t="str">
        <f>IF(ISBLANK('Flight Groups'!C6),"",'Flight Groups'!C6)</f>
        <v>Jon Garber</v>
      </c>
      <c r="C2" s="626"/>
      <c r="D2" s="626"/>
      <c r="E2" s="626"/>
      <c r="F2" s="397"/>
      <c r="G2" s="93"/>
      <c r="H2" s="93"/>
      <c r="I2" s="93"/>
      <c r="J2" s="94"/>
      <c r="K2" s="78" t="s">
        <v>27</v>
      </c>
      <c r="L2" s="626" t="str">
        <f>IF(ISBLANK('Flight Groups'!C7),"",'Flight Groups'!C7)</f>
        <v>Greg Douglas</v>
      </c>
      <c r="M2" s="626"/>
      <c r="N2" s="626"/>
      <c r="O2" s="626"/>
      <c r="P2" s="397"/>
      <c r="Q2" s="93"/>
      <c r="R2" s="93"/>
      <c r="S2" s="93"/>
      <c r="T2" s="80"/>
    </row>
    <row r="3" spans="1:24" s="79" customFormat="1" ht="24.95" customHeight="1" thickBot="1">
      <c r="A3" s="56" t="s">
        <v>28</v>
      </c>
      <c r="B3" s="627" t="str">
        <f>IF(ISBLANK('Flight Groups'!D6),"",'Flight Groups'!D6)</f>
        <v>Ultima 2</v>
      </c>
      <c r="C3" s="627"/>
      <c r="D3" s="627"/>
      <c r="E3" s="627"/>
      <c r="F3" s="627"/>
      <c r="G3" s="627"/>
      <c r="H3" s="627"/>
      <c r="I3" s="627"/>
      <c r="K3" s="56" t="s">
        <v>28</v>
      </c>
      <c r="L3" s="627" t="str">
        <f>IF(ISBLANK('Flight Groups'!D7),"",'Flight Groups'!D7)</f>
        <v>Explorer BF</v>
      </c>
      <c r="M3" s="627"/>
      <c r="N3" s="627"/>
      <c r="O3" s="627"/>
      <c r="P3" s="627"/>
      <c r="Q3" s="627"/>
      <c r="R3" s="627"/>
      <c r="S3" s="627"/>
      <c r="T3" s="78"/>
    </row>
    <row r="4" spans="1:24" ht="21" customHeight="1">
      <c r="A4" s="628" t="s">
        <v>58</v>
      </c>
      <c r="B4" s="117" t="s">
        <v>59</v>
      </c>
      <c r="C4" s="117" t="s">
        <v>60</v>
      </c>
      <c r="D4" s="630" t="s">
        <v>61</v>
      </c>
      <c r="E4" s="631"/>
      <c r="F4" s="632" t="s">
        <v>106</v>
      </c>
      <c r="G4" s="117" t="s">
        <v>62</v>
      </c>
      <c r="H4" s="569" t="s">
        <v>62</v>
      </c>
      <c r="I4" s="118" t="s">
        <v>63</v>
      </c>
      <c r="K4" s="628" t="s">
        <v>58</v>
      </c>
      <c r="L4" s="117" t="s">
        <v>59</v>
      </c>
      <c r="M4" s="117" t="s">
        <v>60</v>
      </c>
      <c r="N4" s="630" t="s">
        <v>61</v>
      </c>
      <c r="O4" s="631"/>
      <c r="P4" s="632" t="s">
        <v>106</v>
      </c>
      <c r="Q4" s="117" t="s">
        <v>62</v>
      </c>
      <c r="R4" s="569" t="s">
        <v>62</v>
      </c>
      <c r="S4" s="118" t="s">
        <v>63</v>
      </c>
      <c r="T4" s="119"/>
    </row>
    <row r="5" spans="1:24" ht="21" customHeight="1" thickBot="1">
      <c r="A5" s="629"/>
      <c r="B5" s="120" t="s">
        <v>64</v>
      </c>
      <c r="C5" s="120" t="s">
        <v>61</v>
      </c>
      <c r="D5" s="121" t="s">
        <v>39</v>
      </c>
      <c r="E5" s="121" t="s">
        <v>40</v>
      </c>
      <c r="F5" s="633"/>
      <c r="G5" s="120" t="s">
        <v>65</v>
      </c>
      <c r="H5" s="570" t="s">
        <v>151</v>
      </c>
      <c r="I5" s="122" t="s">
        <v>66</v>
      </c>
      <c r="K5" s="629"/>
      <c r="L5" s="120" t="s">
        <v>64</v>
      </c>
      <c r="M5" s="120" t="s">
        <v>61</v>
      </c>
      <c r="N5" s="121" t="s">
        <v>39</v>
      </c>
      <c r="O5" s="121" t="s">
        <v>40</v>
      </c>
      <c r="P5" s="633"/>
      <c r="Q5" s="120" t="s">
        <v>65</v>
      </c>
      <c r="R5" s="570" t="s">
        <v>151</v>
      </c>
      <c r="S5" s="122" t="s">
        <v>66</v>
      </c>
      <c r="T5" s="123"/>
      <c r="U5" s="86"/>
      <c r="V5" s="86"/>
      <c r="W5" s="86"/>
      <c r="X5" s="86"/>
    </row>
    <row r="6" spans="1:24" ht="26.1" customHeight="1">
      <c r="A6" s="124">
        <v>1</v>
      </c>
      <c r="B6" s="125" t="str">
        <f>'Flight Groups'!F6</f>
        <v>A</v>
      </c>
      <c r="C6" s="126">
        <f>IF(ISBLANK('Round 1'!$L$2),"",('Round 1'!$L$2))</f>
        <v>10</v>
      </c>
      <c r="D6" s="127"/>
      <c r="E6" s="128"/>
      <c r="F6" s="128"/>
      <c r="G6" s="129"/>
      <c r="H6" s="571"/>
      <c r="I6" s="130"/>
      <c r="K6" s="131">
        <v>1</v>
      </c>
      <c r="L6" s="125" t="str">
        <f>'Flight Groups'!F7</f>
        <v>B</v>
      </c>
      <c r="M6" s="126">
        <f>IF(ISBLANK('Round 1'!$L$2),"",('Round 1'!$L$2))</f>
        <v>10</v>
      </c>
      <c r="N6" s="132"/>
      <c r="O6" s="133"/>
      <c r="P6" s="128"/>
      <c r="Q6" s="134"/>
      <c r="R6" s="571"/>
      <c r="S6" s="135"/>
      <c r="T6" s="123"/>
      <c r="U6" s="86"/>
      <c r="V6" s="86"/>
      <c r="W6" s="86"/>
      <c r="X6" s="86"/>
    </row>
    <row r="7" spans="1:24" ht="26.1" customHeight="1">
      <c r="A7" s="136">
        <f>A6+1</f>
        <v>2</v>
      </c>
      <c r="B7" s="137" t="str">
        <f>'Flight Groups'!G6</f>
        <v>B</v>
      </c>
      <c r="C7" s="138">
        <f>IF(ISBLANK('Round 2'!$L$2),"",('Round 2'!$L$2))</f>
        <v>10</v>
      </c>
      <c r="D7" s="139"/>
      <c r="E7" s="140"/>
      <c r="F7" s="140"/>
      <c r="G7" s="141"/>
      <c r="H7" s="572"/>
      <c r="I7" s="142"/>
      <c r="K7" s="143">
        <f>K6+1</f>
        <v>2</v>
      </c>
      <c r="L7" s="137" t="str">
        <f>'Flight Groups'!G7</f>
        <v>B</v>
      </c>
      <c r="M7" s="138">
        <f>IF(ISBLANK('Round 2'!$L$2),"",('Round 2'!$L$2))</f>
        <v>10</v>
      </c>
      <c r="N7" s="144"/>
      <c r="O7" s="145"/>
      <c r="P7" s="140"/>
      <c r="Q7" s="146"/>
      <c r="R7" s="572"/>
      <c r="S7" s="147"/>
      <c r="T7" s="148"/>
    </row>
    <row r="8" spans="1:24" ht="26.1" customHeight="1">
      <c r="A8" s="136">
        <f>A7+1</f>
        <v>3</v>
      </c>
      <c r="B8" s="137" t="str">
        <f>'Flight Groups'!H6</f>
        <v>B</v>
      </c>
      <c r="C8" s="138">
        <f>IF(ISBLANK('Round 3'!$L$2),"",('Round 3'!$L$2))</f>
        <v>10</v>
      </c>
      <c r="D8" s="139"/>
      <c r="E8" s="140"/>
      <c r="F8" s="140"/>
      <c r="G8" s="141"/>
      <c r="H8" s="572"/>
      <c r="I8" s="142"/>
      <c r="K8" s="143">
        <f>K7+1</f>
        <v>3</v>
      </c>
      <c r="L8" s="137" t="str">
        <f>'Flight Groups'!H7</f>
        <v>A</v>
      </c>
      <c r="M8" s="138">
        <f>IF(ISBLANK('Round 3'!$L$2),"",('Round 3'!$L$2))</f>
        <v>10</v>
      </c>
      <c r="N8" s="144"/>
      <c r="O8" s="145"/>
      <c r="P8" s="140"/>
      <c r="Q8" s="146"/>
      <c r="R8" s="572"/>
      <c r="S8" s="147"/>
      <c r="T8" s="148"/>
    </row>
    <row r="9" spans="1:24" ht="26.1" customHeight="1">
      <c r="A9" s="136">
        <f>A8+1</f>
        <v>4</v>
      </c>
      <c r="B9" s="137" t="str">
        <f>'Flight Groups'!I6</f>
        <v>A</v>
      </c>
      <c r="C9" s="138">
        <f>IF(ISBLANK('Round 4'!$L$2),"",('Round 4'!$L$2))</f>
        <v>10</v>
      </c>
      <c r="D9" s="139"/>
      <c r="E9" s="140"/>
      <c r="F9" s="140"/>
      <c r="G9" s="141"/>
      <c r="H9" s="572"/>
      <c r="I9" s="142"/>
      <c r="K9" s="143">
        <f>K8+1</f>
        <v>4</v>
      </c>
      <c r="L9" s="137" t="str">
        <f>'Flight Groups'!I7</f>
        <v>A</v>
      </c>
      <c r="M9" s="138">
        <f>IF(ISBLANK('Round 4'!$L$2),"",('Round 4'!$L$2))</f>
        <v>10</v>
      </c>
      <c r="N9" s="144"/>
      <c r="O9" s="145"/>
      <c r="P9" s="140"/>
      <c r="Q9" s="146"/>
      <c r="R9" s="572"/>
      <c r="S9" s="147"/>
      <c r="T9" s="148"/>
    </row>
    <row r="10" spans="1:24" ht="26.1" customHeight="1">
      <c r="A10" s="136">
        <f>A9+1</f>
        <v>5</v>
      </c>
      <c r="B10" s="137" t="str">
        <f>'Flight Groups'!J6</f>
        <v>B</v>
      </c>
      <c r="C10" s="138">
        <f>IF(ISBLANK('Round 5'!$L$2),"",('Round 5'!$L$2))</f>
        <v>10</v>
      </c>
      <c r="D10" s="139"/>
      <c r="E10" s="140"/>
      <c r="F10" s="140"/>
      <c r="G10" s="141"/>
      <c r="H10" s="572"/>
      <c r="I10" s="142"/>
      <c r="K10" s="143">
        <f>K9+1</f>
        <v>5</v>
      </c>
      <c r="L10" s="137" t="str">
        <f>'Flight Groups'!J7</f>
        <v>A</v>
      </c>
      <c r="M10" s="138">
        <f>IF(ISBLANK('Round 5'!$L$2),"",('Round 5'!$L$2))</f>
        <v>10</v>
      </c>
      <c r="N10" s="149"/>
      <c r="O10" s="150"/>
      <c r="P10" s="140"/>
      <c r="Q10" s="151"/>
      <c r="R10" s="572"/>
      <c r="S10" s="152"/>
      <c r="T10" s="148"/>
    </row>
    <row r="11" spans="1:24" ht="26.1" customHeight="1" thickBot="1">
      <c r="A11" s="153">
        <f>A10+1</f>
        <v>6</v>
      </c>
      <c r="B11" s="154" t="str">
        <f>'Flight Groups'!K6</f>
        <v>A</v>
      </c>
      <c r="C11" s="155">
        <f>IF(ISBLANK('Round 6'!$L$2),"",('Round 6'!$L$2))</f>
        <v>10</v>
      </c>
      <c r="D11" s="156"/>
      <c r="E11" s="157"/>
      <c r="F11" s="157"/>
      <c r="G11" s="158"/>
      <c r="H11" s="573"/>
      <c r="I11" s="159"/>
      <c r="K11" s="160">
        <f>K10+1</f>
        <v>6</v>
      </c>
      <c r="L11" s="154" t="str">
        <f>'Flight Groups'!K7</f>
        <v>A</v>
      </c>
      <c r="M11" s="155">
        <f>IF(ISBLANK('Round 6'!$L$2),"",('Round 6'!$L$2))</f>
        <v>10</v>
      </c>
      <c r="N11" s="161"/>
      <c r="O11" s="162"/>
      <c r="P11" s="157"/>
      <c r="Q11" s="163"/>
      <c r="R11" s="573"/>
      <c r="S11" s="164"/>
      <c r="T11" s="148"/>
    </row>
    <row r="12" spans="1:24" ht="21" customHeight="1">
      <c r="A12" s="83"/>
      <c r="B12" s="37"/>
      <c r="C12" s="84"/>
      <c r="D12" s="83"/>
      <c r="E12" s="85"/>
      <c r="F12" s="85"/>
      <c r="G12" s="53"/>
      <c r="H12" s="53"/>
      <c r="I12" s="83"/>
      <c r="J12" s="72"/>
      <c r="K12" s="83"/>
      <c r="L12" s="37"/>
      <c r="M12" s="83"/>
      <c r="N12" s="83"/>
      <c r="O12" s="85"/>
      <c r="P12" s="85"/>
      <c r="Q12" s="53"/>
      <c r="R12" s="53"/>
      <c r="S12" s="83"/>
      <c r="T12" s="59"/>
    </row>
    <row r="13" spans="1:24" s="79" customFormat="1" ht="21" customHeight="1">
      <c r="A13" s="47"/>
      <c r="B13" s="73"/>
      <c r="C13" s="73"/>
      <c r="D13" s="74"/>
      <c r="E13" s="74"/>
      <c r="F13" s="74"/>
      <c r="G13" s="74"/>
      <c r="H13" s="74"/>
      <c r="I13" s="74"/>
      <c r="J13" s="72"/>
      <c r="K13" s="47"/>
      <c r="L13" s="73"/>
      <c r="M13" s="73"/>
      <c r="N13" s="74"/>
      <c r="O13" s="74"/>
      <c r="P13" s="74"/>
      <c r="Q13" s="74"/>
      <c r="R13" s="74"/>
      <c r="S13" s="74"/>
      <c r="T13" s="82"/>
    </row>
    <row r="14" spans="1:24" s="79" customFormat="1" ht="24.95" customHeight="1">
      <c r="A14" s="98">
        <v>3</v>
      </c>
      <c r="B14" s="71"/>
      <c r="C14" s="71"/>
      <c r="D14" s="101"/>
      <c r="E14" s="624"/>
      <c r="F14" s="624"/>
      <c r="G14" s="624"/>
      <c r="H14" s="551"/>
      <c r="I14" s="102"/>
      <c r="J14" s="70"/>
      <c r="K14" s="98">
        <v>4</v>
      </c>
      <c r="L14" s="71"/>
      <c r="M14" s="78"/>
      <c r="N14" s="81"/>
      <c r="O14" s="634"/>
      <c r="P14" s="634"/>
      <c r="Q14" s="634"/>
      <c r="R14" s="551"/>
      <c r="S14" s="80"/>
      <c r="T14" s="82"/>
    </row>
    <row r="15" spans="1:24" s="79" customFormat="1" ht="24.95" customHeight="1">
      <c r="A15" s="78" t="s">
        <v>27</v>
      </c>
      <c r="B15" s="626" t="str">
        <f>IF(ISBLANK('Flight Groups'!C8),"",'Flight Groups'!C8)</f>
        <v>Carl Thuesen</v>
      </c>
      <c r="C15" s="626"/>
      <c r="D15" s="626"/>
      <c r="E15" s="626"/>
      <c r="F15" s="397"/>
      <c r="G15" s="93"/>
      <c r="H15" s="93"/>
      <c r="I15" s="93"/>
      <c r="K15" s="78" t="s">
        <v>27</v>
      </c>
      <c r="L15" s="626" t="str">
        <f>IF(ISBLANK('Flight Groups'!C9),"",'Flight Groups'!C9)</f>
        <v>Curtis Suter</v>
      </c>
      <c r="M15" s="626"/>
      <c r="N15" s="626"/>
      <c r="O15" s="626"/>
      <c r="P15" s="397"/>
      <c r="Q15" s="93"/>
      <c r="R15" s="93"/>
      <c r="S15" s="93"/>
    </row>
    <row r="16" spans="1:24" ht="24.95" customHeight="1" thickBot="1">
      <c r="A16" s="56" t="s">
        <v>28</v>
      </c>
      <c r="B16" s="635" t="str">
        <f>IF(ISBLANK('Flight Groups'!D8),"",'Flight Groups'!D8)</f>
        <v>Ultima 2</v>
      </c>
      <c r="C16" s="635"/>
      <c r="D16" s="635"/>
      <c r="E16" s="635"/>
      <c r="F16" s="635"/>
      <c r="G16" s="635"/>
      <c r="H16" s="627"/>
      <c r="I16" s="635"/>
      <c r="J16" s="79"/>
      <c r="K16" s="56" t="s">
        <v>28</v>
      </c>
      <c r="L16" s="635" t="str">
        <f>IF(ISBLANK('Flight Groups'!D9),"",'Flight Groups'!D9)</f>
        <v>Dark Side of Merle</v>
      </c>
      <c r="M16" s="635"/>
      <c r="N16" s="635"/>
      <c r="O16" s="635"/>
      <c r="P16" s="635"/>
      <c r="Q16" s="635"/>
      <c r="R16" s="627"/>
      <c r="S16" s="635"/>
    </row>
    <row r="17" spans="1:20" ht="21" customHeight="1">
      <c r="A17" s="628" t="s">
        <v>58</v>
      </c>
      <c r="B17" s="117" t="s">
        <v>59</v>
      </c>
      <c r="C17" s="117" t="s">
        <v>60</v>
      </c>
      <c r="D17" s="630" t="s">
        <v>61</v>
      </c>
      <c r="E17" s="631"/>
      <c r="F17" s="632" t="s">
        <v>106</v>
      </c>
      <c r="G17" s="117" t="s">
        <v>62</v>
      </c>
      <c r="H17" s="569" t="s">
        <v>62</v>
      </c>
      <c r="I17" s="118" t="s">
        <v>63</v>
      </c>
      <c r="K17" s="628" t="s">
        <v>58</v>
      </c>
      <c r="L17" s="117" t="s">
        <v>59</v>
      </c>
      <c r="M17" s="117" t="s">
        <v>60</v>
      </c>
      <c r="N17" s="630" t="s">
        <v>61</v>
      </c>
      <c r="O17" s="631"/>
      <c r="P17" s="632" t="s">
        <v>106</v>
      </c>
      <c r="Q17" s="117" t="s">
        <v>62</v>
      </c>
      <c r="R17" s="569" t="s">
        <v>62</v>
      </c>
      <c r="S17" s="118" t="s">
        <v>63</v>
      </c>
      <c r="T17" s="51"/>
    </row>
    <row r="18" spans="1:20" ht="21" customHeight="1" thickBot="1">
      <c r="A18" s="629"/>
      <c r="B18" s="120" t="s">
        <v>64</v>
      </c>
      <c r="C18" s="120" t="s">
        <v>61</v>
      </c>
      <c r="D18" s="121" t="s">
        <v>39</v>
      </c>
      <c r="E18" s="121" t="s">
        <v>40</v>
      </c>
      <c r="F18" s="633"/>
      <c r="G18" s="120" t="s">
        <v>65</v>
      </c>
      <c r="H18" s="570" t="s">
        <v>151</v>
      </c>
      <c r="I18" s="122" t="s">
        <v>66</v>
      </c>
      <c r="K18" s="629"/>
      <c r="L18" s="120" t="s">
        <v>64</v>
      </c>
      <c r="M18" s="120" t="s">
        <v>61</v>
      </c>
      <c r="N18" s="121" t="s">
        <v>39</v>
      </c>
      <c r="O18" s="121" t="s">
        <v>40</v>
      </c>
      <c r="P18" s="633"/>
      <c r="Q18" s="120" t="s">
        <v>65</v>
      </c>
      <c r="R18" s="570" t="s">
        <v>151</v>
      </c>
      <c r="S18" s="122" t="s">
        <v>66</v>
      </c>
      <c r="T18" s="53"/>
    </row>
    <row r="19" spans="1:20" ht="26.1" customHeight="1">
      <c r="A19" s="131">
        <v>1</v>
      </c>
      <c r="B19" s="125" t="str">
        <f>'Flight Groups'!F8</f>
        <v>A</v>
      </c>
      <c r="C19" s="126">
        <f>IF(ISBLANK('Round 1'!$L$2),"",('Round 1'!$L$2))</f>
        <v>10</v>
      </c>
      <c r="D19" s="132"/>
      <c r="E19" s="133"/>
      <c r="F19" s="133"/>
      <c r="G19" s="134"/>
      <c r="H19" s="574"/>
      <c r="I19" s="135"/>
      <c r="K19" s="131">
        <v>1</v>
      </c>
      <c r="L19" s="125" t="str">
        <f>'Flight Groups'!F9</f>
        <v>B</v>
      </c>
      <c r="M19" s="126">
        <f>IF(ISBLANK('Round 1'!$L$2),"",('Round 1'!$L$2))</f>
        <v>10</v>
      </c>
      <c r="N19" s="132"/>
      <c r="O19" s="133"/>
      <c r="P19" s="133"/>
      <c r="Q19" s="134"/>
      <c r="R19" s="574"/>
      <c r="S19" s="135"/>
      <c r="T19" s="55"/>
    </row>
    <row r="20" spans="1:20" s="70" customFormat="1" ht="26.1" customHeight="1">
      <c r="A20" s="143">
        <f>A19+1</f>
        <v>2</v>
      </c>
      <c r="B20" s="137" t="str">
        <f>'Flight Groups'!G8</f>
        <v>A</v>
      </c>
      <c r="C20" s="138">
        <f>IF(ISBLANK('Round 2'!$L$2),"",('Round 2'!$L$2))</f>
        <v>10</v>
      </c>
      <c r="D20" s="144"/>
      <c r="E20" s="145"/>
      <c r="F20" s="145"/>
      <c r="G20" s="146"/>
      <c r="H20" s="575"/>
      <c r="I20" s="147"/>
      <c r="J20" s="47"/>
      <c r="K20" s="143">
        <f>K19+1</f>
        <v>2</v>
      </c>
      <c r="L20" s="137" t="str">
        <f>'Flight Groups'!G9</f>
        <v>A</v>
      </c>
      <c r="M20" s="138">
        <f>IF(ISBLANK('Round 2'!$L$2),"",('Round 2'!$L$2))</f>
        <v>10</v>
      </c>
      <c r="N20" s="144"/>
      <c r="O20" s="145"/>
      <c r="P20" s="145"/>
      <c r="Q20" s="146"/>
      <c r="R20" s="575"/>
      <c r="S20" s="147"/>
      <c r="T20" s="71"/>
    </row>
    <row r="21" spans="1:20" ht="26.1" customHeight="1">
      <c r="A21" s="143">
        <f>A20+1</f>
        <v>3</v>
      </c>
      <c r="B21" s="137" t="str">
        <f>'Flight Groups'!H8</f>
        <v>A</v>
      </c>
      <c r="C21" s="138">
        <f>IF(ISBLANK('Round 3'!$L$2),"",('Round 3'!$L$2))</f>
        <v>10</v>
      </c>
      <c r="D21" s="144"/>
      <c r="E21" s="145"/>
      <c r="F21" s="145"/>
      <c r="G21" s="146"/>
      <c r="H21" s="575"/>
      <c r="I21" s="147"/>
      <c r="K21" s="143">
        <f>K20+1</f>
        <v>3</v>
      </c>
      <c r="L21" s="137" t="str">
        <f>'Flight Groups'!H9</f>
        <v>B</v>
      </c>
      <c r="M21" s="138">
        <f>IF(ISBLANK('Round 3'!$L$2),"",('Round 3'!$L$2))</f>
        <v>10</v>
      </c>
      <c r="N21" s="144"/>
      <c r="O21" s="145"/>
      <c r="P21" s="145"/>
      <c r="Q21" s="146"/>
      <c r="R21" s="575"/>
      <c r="S21" s="147"/>
      <c r="T21" s="57"/>
    </row>
    <row r="22" spans="1:20" ht="26.1" customHeight="1">
      <c r="A22" s="143">
        <f>A21+1</f>
        <v>4</v>
      </c>
      <c r="B22" s="137" t="str">
        <f>'Flight Groups'!I8</f>
        <v>B</v>
      </c>
      <c r="C22" s="138">
        <f>IF(ISBLANK('Round 4'!$L$2),"",('Round 4'!$L$2))</f>
        <v>10</v>
      </c>
      <c r="D22" s="144"/>
      <c r="E22" s="145"/>
      <c r="F22" s="145"/>
      <c r="G22" s="146"/>
      <c r="H22" s="575"/>
      <c r="I22" s="147"/>
      <c r="K22" s="143">
        <f>K21+1</f>
        <v>4</v>
      </c>
      <c r="L22" s="137" t="str">
        <f>'Flight Groups'!I9</f>
        <v>B</v>
      </c>
      <c r="M22" s="138">
        <f>IF(ISBLANK('Round 4'!$L$2),"",('Round 4'!$L$2))</f>
        <v>10</v>
      </c>
      <c r="N22" s="144"/>
      <c r="O22" s="145"/>
      <c r="P22" s="145"/>
      <c r="Q22" s="146"/>
      <c r="R22" s="575"/>
      <c r="S22" s="147"/>
      <c r="T22" s="58"/>
    </row>
    <row r="23" spans="1:20" ht="26.1" customHeight="1">
      <c r="A23" s="143">
        <f>A22+1</f>
        <v>5</v>
      </c>
      <c r="B23" s="137" t="str">
        <f>'Flight Groups'!J8</f>
        <v>B</v>
      </c>
      <c r="C23" s="138">
        <f>IF(ISBLANK('Round 5'!$L$2),"",('Round 5'!$L$2))</f>
        <v>10</v>
      </c>
      <c r="D23" s="149"/>
      <c r="E23" s="150"/>
      <c r="F23" s="150"/>
      <c r="G23" s="151"/>
      <c r="H23" s="576"/>
      <c r="I23" s="152"/>
      <c r="K23" s="143">
        <f>K22+1</f>
        <v>5</v>
      </c>
      <c r="L23" s="137" t="str">
        <f>'Flight Groups'!J9</f>
        <v>A</v>
      </c>
      <c r="M23" s="138">
        <f>IF(ISBLANK('Round 5'!$L$2),"",('Round 5'!$L$2))</f>
        <v>10</v>
      </c>
      <c r="N23" s="149"/>
      <c r="O23" s="150"/>
      <c r="P23" s="150"/>
      <c r="Q23" s="151"/>
      <c r="R23" s="576"/>
      <c r="S23" s="152"/>
      <c r="T23" s="58"/>
    </row>
    <row r="24" spans="1:20" ht="26.1" customHeight="1" thickBot="1">
      <c r="A24" s="160">
        <f>A23+1</f>
        <v>6</v>
      </c>
      <c r="B24" s="154" t="str">
        <f>'Flight Groups'!K8</f>
        <v>B</v>
      </c>
      <c r="C24" s="155">
        <f>IF(ISBLANK('Round 6'!$L$2),"",('Round 6'!$L$2))</f>
        <v>10</v>
      </c>
      <c r="D24" s="161"/>
      <c r="E24" s="162"/>
      <c r="F24" s="162"/>
      <c r="G24" s="163"/>
      <c r="H24" s="577"/>
      <c r="I24" s="164"/>
      <c r="K24" s="160">
        <f>K23+1</f>
        <v>6</v>
      </c>
      <c r="L24" s="154" t="str">
        <f>'Flight Groups'!K9</f>
        <v>A</v>
      </c>
      <c r="M24" s="155">
        <f>IF(ISBLANK('Round 6'!$L$2),"",('Round 6'!$L$2))</f>
        <v>10</v>
      </c>
      <c r="N24" s="161"/>
      <c r="O24" s="162"/>
      <c r="P24" s="162"/>
      <c r="Q24" s="163"/>
      <c r="R24" s="577"/>
      <c r="S24" s="164"/>
      <c r="T24" s="59"/>
    </row>
    <row r="25" spans="1:20" ht="21" customHeight="1">
      <c r="A25" s="59"/>
      <c r="B25" s="37"/>
      <c r="C25" s="59"/>
      <c r="D25" s="59"/>
      <c r="E25" s="60"/>
      <c r="F25" s="60"/>
      <c r="G25" s="61"/>
      <c r="H25" s="61"/>
      <c r="I25" s="59"/>
      <c r="K25" s="59"/>
      <c r="L25" s="37"/>
      <c r="M25" s="59"/>
      <c r="N25" s="59"/>
      <c r="O25" s="60"/>
      <c r="P25" s="60"/>
      <c r="Q25" s="61"/>
      <c r="R25" s="61"/>
      <c r="S25" s="59"/>
      <c r="T25" s="59"/>
    </row>
    <row r="26" spans="1:20" ht="24.95" customHeight="1">
      <c r="A26" s="98">
        <v>5</v>
      </c>
      <c r="B26" s="99"/>
      <c r="C26" s="99"/>
      <c r="D26" s="100"/>
      <c r="E26" s="100"/>
      <c r="F26" s="100"/>
      <c r="G26" s="100"/>
      <c r="H26" s="100"/>
      <c r="I26" s="100"/>
      <c r="J26" s="70"/>
      <c r="K26" s="98">
        <v>6</v>
      </c>
      <c r="L26" s="90"/>
      <c r="M26" s="90"/>
      <c r="N26" s="91"/>
      <c r="O26" s="91"/>
      <c r="P26" s="100"/>
      <c r="Q26" s="91"/>
      <c r="R26" s="100"/>
      <c r="S26" s="91"/>
      <c r="T26" s="59"/>
    </row>
    <row r="27" spans="1:20" ht="24.95" customHeight="1">
      <c r="A27" s="78" t="s">
        <v>27</v>
      </c>
      <c r="B27" s="626" t="str">
        <f>IF(ISBLANK('Flight Groups'!C10),"",'Flight Groups'!C10)</f>
        <v>Hal Aasen</v>
      </c>
      <c r="C27" s="626"/>
      <c r="D27" s="626"/>
      <c r="E27" s="626"/>
      <c r="F27" s="397"/>
      <c r="G27" s="93"/>
      <c r="H27" s="93"/>
      <c r="I27" s="93"/>
      <c r="J27" s="94"/>
      <c r="K27" s="78" t="s">
        <v>27</v>
      </c>
      <c r="L27" s="626" t="str">
        <f>IF(ISBLANK('Flight Groups'!C11),"",'Flight Groups'!C11)</f>
        <v>Chip Baber</v>
      </c>
      <c r="M27" s="626"/>
      <c r="N27" s="626"/>
      <c r="O27" s="626"/>
      <c r="P27" s="397"/>
      <c r="Q27" s="93"/>
      <c r="R27" s="93"/>
      <c r="S27" s="93"/>
      <c r="T27" s="59"/>
    </row>
    <row r="28" spans="1:20" ht="24.95" customHeight="1" thickBot="1">
      <c r="A28" s="56" t="s">
        <v>28</v>
      </c>
      <c r="B28" s="635" t="str">
        <f>IF(ISBLANK('Flight Groups'!D10),"",'Flight Groups'!D10)</f>
        <v>Ultima 2</v>
      </c>
      <c r="C28" s="635"/>
      <c r="D28" s="635"/>
      <c r="E28" s="635"/>
      <c r="F28" s="635"/>
      <c r="G28" s="635"/>
      <c r="H28" s="627"/>
      <c r="I28" s="635"/>
      <c r="J28" s="79"/>
      <c r="K28" s="56" t="s">
        <v>28</v>
      </c>
      <c r="L28" s="635" t="str">
        <f>IF(ISBLANK('Flight Groups'!D11),"",'Flight Groups'!D11)</f>
        <v>Andreas</v>
      </c>
      <c r="M28" s="635"/>
      <c r="N28" s="635"/>
      <c r="O28" s="635"/>
      <c r="P28" s="635"/>
      <c r="Q28" s="635"/>
      <c r="R28" s="627"/>
      <c r="S28" s="635"/>
      <c r="T28" s="59"/>
    </row>
    <row r="29" spans="1:20" ht="21" customHeight="1">
      <c r="A29" s="628" t="s">
        <v>58</v>
      </c>
      <c r="B29" s="117" t="s">
        <v>59</v>
      </c>
      <c r="C29" s="117" t="s">
        <v>60</v>
      </c>
      <c r="D29" s="630" t="s">
        <v>61</v>
      </c>
      <c r="E29" s="631"/>
      <c r="F29" s="632" t="s">
        <v>106</v>
      </c>
      <c r="G29" s="117" t="s">
        <v>62</v>
      </c>
      <c r="H29" s="569" t="s">
        <v>62</v>
      </c>
      <c r="I29" s="118" t="s">
        <v>63</v>
      </c>
      <c r="K29" s="628" t="s">
        <v>58</v>
      </c>
      <c r="L29" s="117" t="s">
        <v>59</v>
      </c>
      <c r="M29" s="117" t="s">
        <v>60</v>
      </c>
      <c r="N29" s="630" t="s">
        <v>61</v>
      </c>
      <c r="O29" s="631"/>
      <c r="P29" s="632" t="s">
        <v>106</v>
      </c>
      <c r="Q29" s="117" t="s">
        <v>62</v>
      </c>
      <c r="R29" s="569" t="s">
        <v>62</v>
      </c>
      <c r="S29" s="118" t="s">
        <v>63</v>
      </c>
      <c r="T29" s="59"/>
    </row>
    <row r="30" spans="1:20" ht="21" customHeight="1" thickBot="1">
      <c r="A30" s="629"/>
      <c r="B30" s="120" t="s">
        <v>64</v>
      </c>
      <c r="C30" s="120" t="s">
        <v>61</v>
      </c>
      <c r="D30" s="121" t="s">
        <v>39</v>
      </c>
      <c r="E30" s="121" t="s">
        <v>40</v>
      </c>
      <c r="F30" s="633"/>
      <c r="G30" s="120" t="s">
        <v>65</v>
      </c>
      <c r="H30" s="570" t="s">
        <v>151</v>
      </c>
      <c r="I30" s="122" t="s">
        <v>66</v>
      </c>
      <c r="K30" s="629"/>
      <c r="L30" s="120" t="s">
        <v>64</v>
      </c>
      <c r="M30" s="120" t="s">
        <v>61</v>
      </c>
      <c r="N30" s="121" t="s">
        <v>39</v>
      </c>
      <c r="O30" s="121" t="s">
        <v>40</v>
      </c>
      <c r="P30" s="633"/>
      <c r="Q30" s="120" t="s">
        <v>65</v>
      </c>
      <c r="R30" s="570" t="s">
        <v>151</v>
      </c>
      <c r="S30" s="122" t="s">
        <v>66</v>
      </c>
      <c r="T30" s="59"/>
    </row>
    <row r="31" spans="1:20" ht="26.1" customHeight="1">
      <c r="A31" s="131">
        <v>1</v>
      </c>
      <c r="B31" s="125" t="str">
        <f>'Flight Groups'!F10</f>
        <v>A</v>
      </c>
      <c r="C31" s="126">
        <f>IF(ISBLANK('Round 1'!$L$2),"",('Round 1'!$L$2))</f>
        <v>10</v>
      </c>
      <c r="D31" s="132"/>
      <c r="E31" s="133"/>
      <c r="F31" s="133"/>
      <c r="G31" s="134"/>
      <c r="H31" s="574"/>
      <c r="I31" s="135"/>
      <c r="K31" s="131">
        <v>1</v>
      </c>
      <c r="L31" s="125" t="str">
        <f>'Flight Groups'!F11</f>
        <v>B</v>
      </c>
      <c r="M31" s="126">
        <f>IF(ISBLANK('Round 1'!$L$2),"",('Round 1'!$L$2))</f>
        <v>10</v>
      </c>
      <c r="N31" s="132"/>
      <c r="O31" s="133"/>
      <c r="P31" s="133"/>
      <c r="Q31" s="134"/>
      <c r="R31" s="574"/>
      <c r="S31" s="135"/>
      <c r="T31" s="59"/>
    </row>
    <row r="32" spans="1:20" ht="26.1" customHeight="1">
      <c r="A32" s="143">
        <f>A31+1</f>
        <v>2</v>
      </c>
      <c r="B32" s="137" t="str">
        <f>'Flight Groups'!G10</f>
        <v>A</v>
      </c>
      <c r="C32" s="138">
        <f>IF(ISBLANK('Round 2'!$L$2),"",('Round 2'!$L$2))</f>
        <v>10</v>
      </c>
      <c r="D32" s="144"/>
      <c r="E32" s="145"/>
      <c r="F32" s="145"/>
      <c r="G32" s="146"/>
      <c r="H32" s="575"/>
      <c r="I32" s="147"/>
      <c r="K32" s="143">
        <f>K31+1</f>
        <v>2</v>
      </c>
      <c r="L32" s="137" t="str">
        <f>'Flight Groups'!G11</f>
        <v>B</v>
      </c>
      <c r="M32" s="138">
        <f>IF(ISBLANK('Round 2'!$L$2),"",('Round 2'!$L$2))</f>
        <v>10</v>
      </c>
      <c r="N32" s="144"/>
      <c r="O32" s="145"/>
      <c r="P32" s="145"/>
      <c r="Q32" s="146"/>
      <c r="R32" s="575"/>
      <c r="S32" s="147"/>
    </row>
    <row r="33" spans="1:21" ht="26.1" customHeight="1">
      <c r="A33" s="143">
        <f>A32+1</f>
        <v>3</v>
      </c>
      <c r="B33" s="137" t="str">
        <f>'Flight Groups'!H10</f>
        <v>B</v>
      </c>
      <c r="C33" s="138">
        <f>IF(ISBLANK('Round 3'!$L$2),"",('Round 3'!$L$2))</f>
        <v>10</v>
      </c>
      <c r="D33" s="144"/>
      <c r="E33" s="145"/>
      <c r="F33" s="145"/>
      <c r="G33" s="146"/>
      <c r="H33" s="575"/>
      <c r="I33" s="147"/>
      <c r="K33" s="143">
        <f>K32+1</f>
        <v>3</v>
      </c>
      <c r="L33" s="137" t="str">
        <f>'Flight Groups'!H11</f>
        <v>A</v>
      </c>
      <c r="M33" s="138">
        <f>IF(ISBLANK('Round 3'!$L$2),"",('Round 3'!$L$2))</f>
        <v>10</v>
      </c>
      <c r="N33" s="144"/>
      <c r="O33" s="145"/>
      <c r="P33" s="145"/>
      <c r="Q33" s="146"/>
      <c r="R33" s="575"/>
      <c r="S33" s="147"/>
    </row>
    <row r="34" spans="1:21" ht="26.1" customHeight="1">
      <c r="A34" s="143">
        <f>A33+1</f>
        <v>4</v>
      </c>
      <c r="B34" s="137" t="str">
        <f>'Flight Groups'!I10</f>
        <v>A</v>
      </c>
      <c r="C34" s="138">
        <f>IF(ISBLANK('Round 4'!$L$2),"",('Round 4'!$L$2))</f>
        <v>10</v>
      </c>
      <c r="D34" s="144"/>
      <c r="E34" s="145"/>
      <c r="F34" s="145"/>
      <c r="G34" s="146"/>
      <c r="H34" s="575"/>
      <c r="I34" s="147"/>
      <c r="K34" s="143">
        <f>K33+1</f>
        <v>4</v>
      </c>
      <c r="L34" s="137" t="str">
        <f>'Flight Groups'!I11</f>
        <v>B</v>
      </c>
      <c r="M34" s="138">
        <f>IF(ISBLANK('Round 4'!$L$2),"",('Round 4'!$L$2))</f>
        <v>10</v>
      </c>
      <c r="N34" s="144"/>
      <c r="O34" s="145"/>
      <c r="P34" s="145"/>
      <c r="Q34" s="146"/>
      <c r="R34" s="575"/>
      <c r="S34" s="147"/>
      <c r="T34" s="51"/>
    </row>
    <row r="35" spans="1:21" ht="26.1" customHeight="1">
      <c r="A35" s="143">
        <f>A34+1</f>
        <v>5</v>
      </c>
      <c r="B35" s="137" t="str">
        <f>'Flight Groups'!J10</f>
        <v>B</v>
      </c>
      <c r="C35" s="138">
        <f>IF(ISBLANK('Round 5'!$L$2),"",('Round 5'!$L$2))</f>
        <v>10</v>
      </c>
      <c r="D35" s="149"/>
      <c r="E35" s="150"/>
      <c r="F35" s="150"/>
      <c r="G35" s="151"/>
      <c r="H35" s="576"/>
      <c r="I35" s="152"/>
      <c r="K35" s="143">
        <f>K34+1</f>
        <v>5</v>
      </c>
      <c r="L35" s="137" t="str">
        <f>'Flight Groups'!J11</f>
        <v>A</v>
      </c>
      <c r="M35" s="138">
        <f>IF(ISBLANK('Round 5'!$L$2),"",('Round 5'!$L$2))</f>
        <v>10</v>
      </c>
      <c r="N35" s="149"/>
      <c r="O35" s="150"/>
      <c r="P35" s="150"/>
      <c r="Q35" s="151"/>
      <c r="R35" s="576"/>
      <c r="S35" s="152"/>
      <c r="T35" s="53"/>
    </row>
    <row r="36" spans="1:21" ht="26.1" customHeight="1" thickBot="1">
      <c r="A36" s="160">
        <f>A35+1</f>
        <v>6</v>
      </c>
      <c r="B36" s="154" t="str">
        <f>'Flight Groups'!K10</f>
        <v>B</v>
      </c>
      <c r="C36" s="155">
        <f>IF(ISBLANK('Round 6'!$L$2),"",('Round 6'!$L$2))</f>
        <v>10</v>
      </c>
      <c r="D36" s="161"/>
      <c r="E36" s="162"/>
      <c r="F36" s="162"/>
      <c r="G36" s="163"/>
      <c r="H36" s="577"/>
      <c r="I36" s="164"/>
      <c r="K36" s="160">
        <f>K35+1</f>
        <v>6</v>
      </c>
      <c r="L36" s="154" t="str">
        <f>'Flight Groups'!K11</f>
        <v>B</v>
      </c>
      <c r="M36" s="155">
        <f>IF(ISBLANK('Round 6'!$L$2),"",('Round 6'!$L$2))</f>
        <v>10</v>
      </c>
      <c r="N36" s="161"/>
      <c r="O36" s="162"/>
      <c r="P36" s="162"/>
      <c r="Q36" s="163"/>
      <c r="R36" s="577"/>
      <c r="S36" s="164"/>
      <c r="T36" s="55"/>
    </row>
    <row r="37" spans="1:21" ht="21" customHeight="1">
      <c r="A37" s="59"/>
      <c r="B37" s="37"/>
      <c r="C37" s="59"/>
      <c r="D37" s="59"/>
      <c r="E37" s="60"/>
      <c r="F37" s="60"/>
      <c r="G37" s="61"/>
      <c r="H37" s="61"/>
      <c r="I37" s="59"/>
      <c r="K37" s="59"/>
      <c r="L37" s="37"/>
      <c r="M37" s="59"/>
      <c r="N37" s="59"/>
      <c r="O37" s="60"/>
      <c r="P37" s="60"/>
      <c r="Q37" s="61"/>
      <c r="R37" s="61"/>
      <c r="S37" s="59"/>
      <c r="T37" s="54"/>
    </row>
    <row r="38" spans="1:21" ht="21" customHeight="1">
      <c r="T38" s="57"/>
    </row>
    <row r="39" spans="1:21" ht="24.95" customHeight="1">
      <c r="A39" s="98">
        <v>7</v>
      </c>
      <c r="B39" s="99"/>
      <c r="C39" s="99"/>
      <c r="D39" s="100"/>
      <c r="E39" s="100"/>
      <c r="F39" s="100"/>
      <c r="G39" s="100"/>
      <c r="H39" s="100"/>
      <c r="I39" s="100"/>
      <c r="J39" s="70"/>
      <c r="K39" s="98">
        <v>8</v>
      </c>
      <c r="L39" s="99"/>
      <c r="M39" s="50"/>
      <c r="N39" s="51"/>
      <c r="O39" s="51"/>
      <c r="P39" s="100"/>
      <c r="Q39" s="51"/>
      <c r="R39" s="100"/>
      <c r="S39" s="51"/>
      <c r="T39" s="58"/>
    </row>
    <row r="40" spans="1:21" ht="24.95" customHeight="1">
      <c r="A40" s="52" t="s">
        <v>27</v>
      </c>
      <c r="B40" s="626" t="str">
        <f>IF(ISBLANK('Flight Groups'!C12),"",'Flight Groups'!C12)</f>
        <v/>
      </c>
      <c r="C40" s="626"/>
      <c r="D40" s="626"/>
      <c r="E40" s="626"/>
      <c r="F40" s="397"/>
      <c r="G40" s="61"/>
      <c r="H40" s="61"/>
      <c r="I40" s="53"/>
      <c r="J40" s="95"/>
      <c r="K40" s="52" t="s">
        <v>27</v>
      </c>
      <c r="L40" s="626" t="str">
        <f>IF(ISBLANK('Flight Groups'!C13),"",'Flight Groups'!C13)</f>
        <v/>
      </c>
      <c r="M40" s="626"/>
      <c r="N40" s="626"/>
      <c r="O40" s="626"/>
      <c r="P40" s="397"/>
      <c r="Q40" s="61"/>
      <c r="R40" s="61"/>
      <c r="S40" s="53"/>
      <c r="T40" s="58"/>
      <c r="U40" s="48"/>
    </row>
    <row r="41" spans="1:21" ht="24.95" customHeight="1" thickBot="1">
      <c r="A41" s="56" t="s">
        <v>28</v>
      </c>
      <c r="B41" s="635" t="str">
        <f>IF(ISBLANK('Flight Groups'!D12),"",'Flight Groups'!D12)</f>
        <v/>
      </c>
      <c r="C41" s="635"/>
      <c r="D41" s="635"/>
      <c r="E41" s="635"/>
      <c r="F41" s="635"/>
      <c r="G41" s="635"/>
      <c r="H41" s="627"/>
      <c r="I41" s="635"/>
      <c r="K41" s="56" t="s">
        <v>28</v>
      </c>
      <c r="L41" s="635" t="str">
        <f>IF(ISBLANK('Flight Groups'!D13),"",'Flight Groups'!D13)</f>
        <v/>
      </c>
      <c r="M41" s="635"/>
      <c r="N41" s="635"/>
      <c r="O41" s="635"/>
      <c r="P41" s="635"/>
      <c r="Q41" s="635"/>
      <c r="R41" s="627"/>
      <c r="S41" s="635"/>
      <c r="T41" s="58"/>
      <c r="U41" s="48"/>
    </row>
    <row r="42" spans="1:21" ht="21" customHeight="1">
      <c r="A42" s="628" t="s">
        <v>58</v>
      </c>
      <c r="B42" s="117" t="s">
        <v>59</v>
      </c>
      <c r="C42" s="117" t="s">
        <v>60</v>
      </c>
      <c r="D42" s="630" t="s">
        <v>61</v>
      </c>
      <c r="E42" s="631"/>
      <c r="F42" s="632" t="s">
        <v>106</v>
      </c>
      <c r="G42" s="117" t="s">
        <v>62</v>
      </c>
      <c r="H42" s="569" t="s">
        <v>62</v>
      </c>
      <c r="I42" s="118" t="s">
        <v>63</v>
      </c>
      <c r="K42" s="628" t="s">
        <v>58</v>
      </c>
      <c r="L42" s="117" t="s">
        <v>59</v>
      </c>
      <c r="M42" s="117" t="s">
        <v>60</v>
      </c>
      <c r="N42" s="630" t="s">
        <v>61</v>
      </c>
      <c r="O42" s="631"/>
      <c r="P42" s="632" t="s">
        <v>106</v>
      </c>
      <c r="Q42" s="117" t="s">
        <v>62</v>
      </c>
      <c r="R42" s="569" t="s">
        <v>62</v>
      </c>
      <c r="S42" s="118" t="s">
        <v>63</v>
      </c>
      <c r="T42" s="58"/>
    </row>
    <row r="43" spans="1:21" ht="21" customHeight="1" thickBot="1">
      <c r="A43" s="629"/>
      <c r="B43" s="120" t="s">
        <v>64</v>
      </c>
      <c r="C43" s="120" t="s">
        <v>61</v>
      </c>
      <c r="D43" s="121" t="s">
        <v>39</v>
      </c>
      <c r="E43" s="121" t="s">
        <v>40</v>
      </c>
      <c r="F43" s="633"/>
      <c r="G43" s="120" t="s">
        <v>65</v>
      </c>
      <c r="H43" s="570" t="s">
        <v>151</v>
      </c>
      <c r="I43" s="122" t="s">
        <v>66</v>
      </c>
      <c r="K43" s="629"/>
      <c r="L43" s="120" t="s">
        <v>64</v>
      </c>
      <c r="M43" s="120" t="s">
        <v>61</v>
      </c>
      <c r="N43" s="121" t="s">
        <v>39</v>
      </c>
      <c r="O43" s="121" t="s">
        <v>40</v>
      </c>
      <c r="P43" s="633"/>
      <c r="Q43" s="120" t="s">
        <v>65</v>
      </c>
      <c r="R43" s="570" t="s">
        <v>151</v>
      </c>
      <c r="S43" s="122" t="s">
        <v>66</v>
      </c>
      <c r="T43" s="59"/>
    </row>
    <row r="44" spans="1:21" ht="26.1" customHeight="1">
      <c r="A44" s="131">
        <v>1</v>
      </c>
      <c r="B44" s="125" t="str">
        <f>'Flight Groups'!F12</f>
        <v>A</v>
      </c>
      <c r="C44" s="126">
        <f>IF(ISBLANK('Round 1'!$L$2),"",('Round 1'!$L$2))</f>
        <v>10</v>
      </c>
      <c r="D44" s="132"/>
      <c r="E44" s="133"/>
      <c r="F44" s="133"/>
      <c r="G44" s="134"/>
      <c r="H44" s="574"/>
      <c r="I44" s="135"/>
      <c r="K44" s="131">
        <v>1</v>
      </c>
      <c r="L44" s="125" t="str">
        <f>'Flight Groups'!F13</f>
        <v>B</v>
      </c>
      <c r="M44" s="126">
        <f>IF(ISBLANK('Round 1'!$L$2),"",('Round 1'!$L$2))</f>
        <v>10</v>
      </c>
      <c r="N44" s="132"/>
      <c r="O44" s="133"/>
      <c r="P44" s="133"/>
      <c r="Q44" s="134"/>
      <c r="R44" s="574"/>
      <c r="S44" s="135"/>
      <c r="T44" s="59"/>
    </row>
    <row r="45" spans="1:21" ht="26.1" customHeight="1">
      <c r="A45" s="143">
        <f>A44+1</f>
        <v>2</v>
      </c>
      <c r="B45" s="137" t="str">
        <f>'Flight Groups'!G12</f>
        <v>A</v>
      </c>
      <c r="C45" s="138">
        <f>IF(ISBLANK('Round 2'!$L$2),"",('Round 2'!$L$2))</f>
        <v>10</v>
      </c>
      <c r="D45" s="144"/>
      <c r="E45" s="145"/>
      <c r="F45" s="145"/>
      <c r="G45" s="146"/>
      <c r="H45" s="575"/>
      <c r="I45" s="147"/>
      <c r="K45" s="143">
        <f>K44+1</f>
        <v>2</v>
      </c>
      <c r="L45" s="137" t="str">
        <f>'Flight Groups'!G13</f>
        <v>B</v>
      </c>
      <c r="M45" s="138">
        <f>IF(ISBLANK('Round 2'!$L$2),"",('Round 2'!$L$2))</f>
        <v>10</v>
      </c>
      <c r="N45" s="144"/>
      <c r="O45" s="145"/>
      <c r="P45" s="145"/>
      <c r="Q45" s="146"/>
      <c r="R45" s="575"/>
      <c r="S45" s="147"/>
      <c r="T45" s="59"/>
    </row>
    <row r="46" spans="1:21" ht="26.1" customHeight="1">
      <c r="A46" s="143">
        <f>A45+1</f>
        <v>3</v>
      </c>
      <c r="B46" s="137" t="str">
        <f>'Flight Groups'!H12</f>
        <v>B</v>
      </c>
      <c r="C46" s="138">
        <f>IF(ISBLANK('Round 3'!$L$2),"",('Round 3'!$L$2))</f>
        <v>10</v>
      </c>
      <c r="D46" s="144"/>
      <c r="E46" s="145"/>
      <c r="F46" s="145"/>
      <c r="G46" s="146"/>
      <c r="H46" s="575"/>
      <c r="I46" s="147"/>
      <c r="K46" s="143">
        <f>K45+1</f>
        <v>3</v>
      </c>
      <c r="L46" s="137" t="str">
        <f>'Flight Groups'!H13</f>
        <v>A</v>
      </c>
      <c r="M46" s="138">
        <f>IF(ISBLANK('Round 3'!$L$2),"",('Round 3'!$L$2))</f>
        <v>10</v>
      </c>
      <c r="N46" s="144"/>
      <c r="O46" s="145"/>
      <c r="P46" s="145"/>
      <c r="Q46" s="146"/>
      <c r="R46" s="575"/>
      <c r="S46" s="147"/>
      <c r="T46" s="59"/>
    </row>
    <row r="47" spans="1:21" ht="26.1" customHeight="1">
      <c r="A47" s="143">
        <f>A46+1</f>
        <v>4</v>
      </c>
      <c r="B47" s="137" t="str">
        <f>'Flight Groups'!I12</f>
        <v>B</v>
      </c>
      <c r="C47" s="138">
        <f>IF(ISBLANK('Round 4'!$L$2),"",('Round 4'!$L$2))</f>
        <v>10</v>
      </c>
      <c r="D47" s="144"/>
      <c r="E47" s="145"/>
      <c r="F47" s="145"/>
      <c r="G47" s="146"/>
      <c r="H47" s="575"/>
      <c r="I47" s="147"/>
      <c r="K47" s="143">
        <f>K46+1</f>
        <v>4</v>
      </c>
      <c r="L47" s="137" t="str">
        <f>'Flight Groups'!I13</f>
        <v>A</v>
      </c>
      <c r="M47" s="138">
        <f>IF(ISBLANK('Round 4'!$L$2),"",('Round 4'!$L$2))</f>
        <v>10</v>
      </c>
      <c r="N47" s="144"/>
      <c r="O47" s="145"/>
      <c r="P47" s="145"/>
      <c r="Q47" s="146"/>
      <c r="R47" s="575"/>
      <c r="S47" s="147"/>
      <c r="T47" s="59"/>
    </row>
    <row r="48" spans="1:21" ht="26.1" customHeight="1">
      <c r="A48" s="143">
        <f>A47+1</f>
        <v>5</v>
      </c>
      <c r="B48" s="137" t="str">
        <f>'Flight Groups'!J12</f>
        <v>B</v>
      </c>
      <c r="C48" s="138">
        <f>IF(ISBLANK('Round 5'!$L$2),"",('Round 5'!$L$2))</f>
        <v>10</v>
      </c>
      <c r="D48" s="149"/>
      <c r="E48" s="150"/>
      <c r="F48" s="150"/>
      <c r="G48" s="151"/>
      <c r="H48" s="576"/>
      <c r="I48" s="152"/>
      <c r="K48" s="143">
        <f>K47+1</f>
        <v>5</v>
      </c>
      <c r="L48" s="137" t="str">
        <f>'Flight Groups'!J13</f>
        <v>A</v>
      </c>
      <c r="M48" s="138">
        <f>IF(ISBLANK('Round 5'!$L$2),"",('Round 5'!$L$2))</f>
        <v>10</v>
      </c>
      <c r="N48" s="149"/>
      <c r="O48" s="150"/>
      <c r="P48" s="150"/>
      <c r="Q48" s="151"/>
      <c r="R48" s="576"/>
      <c r="S48" s="152"/>
      <c r="T48" s="59"/>
    </row>
    <row r="49" spans="1:20" ht="26.1" customHeight="1" thickBot="1">
      <c r="A49" s="160">
        <f>A48+1</f>
        <v>6</v>
      </c>
      <c r="B49" s="154" t="str">
        <f>'Flight Groups'!K12</f>
        <v>A</v>
      </c>
      <c r="C49" s="155">
        <f>IF(ISBLANK('Round 6'!$L$2),"",('Round 6'!$L$2))</f>
        <v>10</v>
      </c>
      <c r="D49" s="161"/>
      <c r="E49" s="162"/>
      <c r="F49" s="162"/>
      <c r="G49" s="163"/>
      <c r="H49" s="577"/>
      <c r="I49" s="164"/>
      <c r="K49" s="160">
        <f>K48+1</f>
        <v>6</v>
      </c>
      <c r="L49" s="154" t="str">
        <f>'Flight Groups'!K13</f>
        <v>B</v>
      </c>
      <c r="M49" s="155">
        <f>IF(ISBLANK('Round 6'!$L$2),"",('Round 6'!$L$2))</f>
        <v>10</v>
      </c>
      <c r="N49" s="161"/>
      <c r="O49" s="162"/>
      <c r="P49" s="162"/>
      <c r="Q49" s="163"/>
      <c r="R49" s="577"/>
      <c r="S49" s="164"/>
      <c r="T49" s="59"/>
    </row>
    <row r="50" spans="1:20" ht="21" customHeight="1">
      <c r="A50" s="59"/>
      <c r="B50" s="37"/>
      <c r="C50" s="59"/>
      <c r="D50" s="59"/>
      <c r="E50" s="60"/>
      <c r="F50" s="60"/>
      <c r="G50" s="61"/>
      <c r="H50" s="61"/>
      <c r="I50" s="59"/>
      <c r="K50" s="59"/>
      <c r="L50" s="37"/>
      <c r="M50" s="59"/>
      <c r="N50" s="59"/>
      <c r="O50" s="60"/>
      <c r="P50" s="60"/>
      <c r="Q50" s="61"/>
      <c r="R50" s="61"/>
      <c r="S50" s="59"/>
      <c r="T50" s="59"/>
    </row>
    <row r="51" spans="1:20" ht="24.95" customHeight="1">
      <c r="A51" s="98">
        <v>9</v>
      </c>
      <c r="B51" s="96"/>
      <c r="C51" s="96"/>
      <c r="D51" s="97"/>
      <c r="E51" s="97"/>
      <c r="F51" s="97"/>
      <c r="G51" s="97"/>
      <c r="H51" s="97"/>
      <c r="I51" s="97"/>
      <c r="J51" s="92"/>
      <c r="K51" s="98">
        <v>10</v>
      </c>
      <c r="L51" s="50"/>
      <c r="M51" s="50"/>
      <c r="N51" s="51"/>
      <c r="O51" s="51"/>
      <c r="P51" s="97"/>
      <c r="Q51" s="51"/>
      <c r="R51" s="97"/>
      <c r="S51" s="51"/>
    </row>
    <row r="52" spans="1:20" ht="24.95" customHeight="1">
      <c r="A52" s="52" t="s">
        <v>27</v>
      </c>
      <c r="B52" s="626" t="str">
        <f>IF(ISBLANK('Flight Groups'!C14),"",'Flight Groups'!C14)</f>
        <v/>
      </c>
      <c r="C52" s="626"/>
      <c r="D52" s="626"/>
      <c r="E52" s="626"/>
      <c r="F52" s="397"/>
      <c r="G52" s="61"/>
      <c r="H52" s="61"/>
      <c r="I52" s="53"/>
      <c r="J52" s="95"/>
      <c r="K52" s="52" t="s">
        <v>27</v>
      </c>
      <c r="L52" s="626" t="str">
        <f>IF(ISBLANK('Flight Groups'!C15),"",'Flight Groups'!C15)</f>
        <v/>
      </c>
      <c r="M52" s="626"/>
      <c r="N52" s="626"/>
      <c r="O52" s="626"/>
      <c r="P52" s="397"/>
      <c r="Q52" s="61"/>
      <c r="R52" s="61"/>
      <c r="S52" s="53"/>
    </row>
    <row r="53" spans="1:20" ht="24.95" customHeight="1" thickBot="1">
      <c r="A53" s="56" t="s">
        <v>28</v>
      </c>
      <c r="B53" s="635" t="str">
        <f>IF(ISBLANK('Flight Groups'!D14),"",'Flight Groups'!D14)</f>
        <v/>
      </c>
      <c r="C53" s="635"/>
      <c r="D53" s="635"/>
      <c r="E53" s="635"/>
      <c r="F53" s="635"/>
      <c r="G53" s="635"/>
      <c r="H53" s="627"/>
      <c r="I53" s="635"/>
      <c r="K53" s="56" t="s">
        <v>28</v>
      </c>
      <c r="L53" s="635" t="str">
        <f>IF(ISBLANK('Flight Groups'!D15),"",'Flight Groups'!D15)</f>
        <v/>
      </c>
      <c r="M53" s="635"/>
      <c r="N53" s="635"/>
      <c r="O53" s="635"/>
      <c r="P53" s="635"/>
      <c r="Q53" s="635"/>
      <c r="R53" s="627"/>
      <c r="S53" s="635"/>
      <c r="T53" s="51"/>
    </row>
    <row r="54" spans="1:20" ht="21" customHeight="1">
      <c r="A54" s="628" t="s">
        <v>58</v>
      </c>
      <c r="B54" s="117" t="s">
        <v>59</v>
      </c>
      <c r="C54" s="117" t="s">
        <v>60</v>
      </c>
      <c r="D54" s="630" t="s">
        <v>61</v>
      </c>
      <c r="E54" s="631"/>
      <c r="F54" s="632" t="s">
        <v>106</v>
      </c>
      <c r="G54" s="117" t="s">
        <v>62</v>
      </c>
      <c r="H54" s="569" t="s">
        <v>62</v>
      </c>
      <c r="I54" s="118" t="s">
        <v>63</v>
      </c>
      <c r="K54" s="628" t="s">
        <v>58</v>
      </c>
      <c r="L54" s="117" t="s">
        <v>59</v>
      </c>
      <c r="M54" s="117" t="s">
        <v>60</v>
      </c>
      <c r="N54" s="630" t="s">
        <v>61</v>
      </c>
      <c r="O54" s="631"/>
      <c r="P54" s="632" t="s">
        <v>106</v>
      </c>
      <c r="Q54" s="117" t="s">
        <v>62</v>
      </c>
      <c r="R54" s="569" t="s">
        <v>62</v>
      </c>
      <c r="S54" s="118" t="s">
        <v>63</v>
      </c>
      <c r="T54" s="55"/>
    </row>
    <row r="55" spans="1:20" ht="21" customHeight="1" thickBot="1">
      <c r="A55" s="629"/>
      <c r="B55" s="120" t="s">
        <v>64</v>
      </c>
      <c r="C55" s="120" t="s">
        <v>61</v>
      </c>
      <c r="D55" s="121" t="s">
        <v>39</v>
      </c>
      <c r="E55" s="121" t="s">
        <v>40</v>
      </c>
      <c r="F55" s="633"/>
      <c r="G55" s="120" t="s">
        <v>65</v>
      </c>
      <c r="H55" s="570" t="s">
        <v>151</v>
      </c>
      <c r="I55" s="122" t="s">
        <v>66</v>
      </c>
      <c r="K55" s="629"/>
      <c r="L55" s="120" t="s">
        <v>64</v>
      </c>
      <c r="M55" s="120" t="s">
        <v>61</v>
      </c>
      <c r="N55" s="121" t="s">
        <v>39</v>
      </c>
      <c r="O55" s="121" t="s">
        <v>40</v>
      </c>
      <c r="P55" s="633"/>
      <c r="Q55" s="120" t="s">
        <v>65</v>
      </c>
      <c r="R55" s="570" t="s">
        <v>151</v>
      </c>
      <c r="S55" s="122" t="s">
        <v>66</v>
      </c>
      <c r="T55" s="54"/>
    </row>
    <row r="56" spans="1:20" ht="26.1" customHeight="1">
      <c r="A56" s="131">
        <v>1</v>
      </c>
      <c r="B56" s="125" t="str">
        <f>'Flight Groups'!F14</f>
        <v>A</v>
      </c>
      <c r="C56" s="126">
        <f>IF(ISBLANK('Round 1'!$L$2),"",('Round 1'!$L$2))</f>
        <v>10</v>
      </c>
      <c r="D56" s="132"/>
      <c r="E56" s="133"/>
      <c r="F56" s="133"/>
      <c r="G56" s="134"/>
      <c r="H56" s="574"/>
      <c r="I56" s="135"/>
      <c r="K56" s="131">
        <v>1</v>
      </c>
      <c r="L56" s="125" t="str">
        <f>'Flight Groups'!F15</f>
        <v>B</v>
      </c>
      <c r="M56" s="126">
        <f>IF(ISBLANK('Round 1'!$L$2),"",('Round 1'!$L$2))</f>
        <v>10</v>
      </c>
      <c r="N56" s="132"/>
      <c r="O56" s="133"/>
      <c r="P56" s="133"/>
      <c r="Q56" s="134"/>
      <c r="R56" s="574"/>
      <c r="S56" s="135"/>
      <c r="T56" s="57"/>
    </row>
    <row r="57" spans="1:20" ht="26.1" customHeight="1">
      <c r="A57" s="143">
        <f>A56+1</f>
        <v>2</v>
      </c>
      <c r="B57" s="137" t="str">
        <f>'Flight Groups'!G14</f>
        <v>B</v>
      </c>
      <c r="C57" s="138">
        <f>IF(ISBLANK('Round 2'!$L$2),"",('Round 2'!$L$2))</f>
        <v>10</v>
      </c>
      <c r="D57" s="144"/>
      <c r="E57" s="145"/>
      <c r="F57" s="145"/>
      <c r="G57" s="146"/>
      <c r="H57" s="575"/>
      <c r="I57" s="147"/>
      <c r="K57" s="143">
        <f>K56+1</f>
        <v>2</v>
      </c>
      <c r="L57" s="137" t="str">
        <f>'Flight Groups'!G15</f>
        <v>A</v>
      </c>
      <c r="M57" s="138">
        <f>IF(ISBLANK('Round 2'!$L$2),"",('Round 2'!$L$2))</f>
        <v>10</v>
      </c>
      <c r="N57" s="144"/>
      <c r="O57" s="145"/>
      <c r="P57" s="145"/>
      <c r="Q57" s="146"/>
      <c r="R57" s="575"/>
      <c r="S57" s="147"/>
      <c r="T57" s="58"/>
    </row>
    <row r="58" spans="1:20" ht="26.1" customHeight="1">
      <c r="A58" s="143">
        <f>A57+1</f>
        <v>3</v>
      </c>
      <c r="B58" s="137" t="str">
        <f>'Flight Groups'!H14</f>
        <v>A</v>
      </c>
      <c r="C58" s="138">
        <f>IF(ISBLANK('Round 3'!$L$2),"",('Round 3'!$L$2))</f>
        <v>10</v>
      </c>
      <c r="D58" s="144"/>
      <c r="E58" s="145"/>
      <c r="F58" s="145"/>
      <c r="G58" s="146"/>
      <c r="H58" s="575"/>
      <c r="I58" s="147"/>
      <c r="K58" s="143">
        <f>K57+1</f>
        <v>3</v>
      </c>
      <c r="L58" s="137" t="str">
        <f>'Flight Groups'!H15</f>
        <v>B</v>
      </c>
      <c r="M58" s="138">
        <f>IF(ISBLANK('Round 3'!$L$2),"",('Round 3'!$L$2))</f>
        <v>10</v>
      </c>
      <c r="N58" s="144"/>
      <c r="O58" s="145"/>
      <c r="P58" s="145"/>
      <c r="Q58" s="146"/>
      <c r="R58" s="575"/>
      <c r="S58" s="147"/>
      <c r="T58" s="58"/>
    </row>
    <row r="59" spans="1:20" ht="26.1" customHeight="1">
      <c r="A59" s="143">
        <f>A58+1</f>
        <v>4</v>
      </c>
      <c r="B59" s="137" t="str">
        <f>'Flight Groups'!I14</f>
        <v>B</v>
      </c>
      <c r="C59" s="138">
        <f>IF(ISBLANK('Round 4'!$L$2),"",('Round 4'!$L$2))</f>
        <v>10</v>
      </c>
      <c r="D59" s="144"/>
      <c r="E59" s="145"/>
      <c r="F59" s="145"/>
      <c r="G59" s="146"/>
      <c r="H59" s="575"/>
      <c r="I59" s="147"/>
      <c r="K59" s="143">
        <f>K58+1</f>
        <v>4</v>
      </c>
      <c r="L59" s="137" t="str">
        <f>'Flight Groups'!I15</f>
        <v>A</v>
      </c>
      <c r="M59" s="138">
        <f>IF(ISBLANK('Round 4'!$L$2),"",('Round 4'!$L$2))</f>
        <v>10</v>
      </c>
      <c r="N59" s="144"/>
      <c r="O59" s="145"/>
      <c r="P59" s="145"/>
      <c r="Q59" s="146"/>
      <c r="R59" s="575"/>
      <c r="S59" s="147"/>
      <c r="T59" s="59"/>
    </row>
    <row r="60" spans="1:20" ht="26.1" customHeight="1">
      <c r="A60" s="143">
        <f>A59+1</f>
        <v>5</v>
      </c>
      <c r="B60" s="137" t="str">
        <f>'Flight Groups'!J14</f>
        <v>B</v>
      </c>
      <c r="C60" s="138">
        <f>IF(ISBLANK('Round 5'!$L$2),"",('Round 5'!$L$2))</f>
        <v>10</v>
      </c>
      <c r="D60" s="149"/>
      <c r="E60" s="150"/>
      <c r="F60" s="150"/>
      <c r="G60" s="151"/>
      <c r="H60" s="576"/>
      <c r="I60" s="152"/>
      <c r="K60" s="143">
        <f>K59+1</f>
        <v>5</v>
      </c>
      <c r="L60" s="137" t="str">
        <f>'Flight Groups'!J15</f>
        <v>A</v>
      </c>
      <c r="M60" s="138">
        <f>IF(ISBLANK('Round 5'!$L$2),"",('Round 5'!$L$2))</f>
        <v>10</v>
      </c>
      <c r="N60" s="149"/>
      <c r="O60" s="150"/>
      <c r="P60" s="150"/>
      <c r="Q60" s="151"/>
      <c r="R60" s="576"/>
      <c r="S60" s="152"/>
      <c r="T60" s="59"/>
    </row>
    <row r="61" spans="1:20" ht="26.1" customHeight="1" thickBot="1">
      <c r="A61" s="160">
        <f>A60+1</f>
        <v>6</v>
      </c>
      <c r="B61" s="154" t="str">
        <f>'Flight Groups'!K14</f>
        <v>A</v>
      </c>
      <c r="C61" s="155">
        <f>IF(ISBLANK('Round 6'!$L$2),"",('Round 6'!$L$2))</f>
        <v>10</v>
      </c>
      <c r="D61" s="161"/>
      <c r="E61" s="162"/>
      <c r="F61" s="162"/>
      <c r="G61" s="163"/>
      <c r="H61" s="577"/>
      <c r="I61" s="164"/>
      <c r="K61" s="160">
        <f>K60+1</f>
        <v>6</v>
      </c>
      <c r="L61" s="154" t="str">
        <f>'Flight Groups'!K15</f>
        <v>B</v>
      </c>
      <c r="M61" s="155">
        <f>IF(ISBLANK('Round 6'!$L$2),"",('Round 6'!$L$2))</f>
        <v>10</v>
      </c>
      <c r="N61" s="161"/>
      <c r="O61" s="162"/>
      <c r="P61" s="162"/>
      <c r="Q61" s="163"/>
      <c r="R61" s="577"/>
      <c r="S61" s="164"/>
      <c r="T61" s="59"/>
    </row>
    <row r="62" spans="1:20" ht="21" customHeight="1">
      <c r="A62" s="59"/>
      <c r="B62" s="37"/>
      <c r="C62" s="84"/>
      <c r="D62" s="59"/>
      <c r="E62" s="60"/>
      <c r="F62" s="60"/>
      <c r="G62" s="61"/>
      <c r="H62" s="61"/>
      <c r="I62" s="59"/>
      <c r="K62" s="59"/>
      <c r="L62" s="37"/>
      <c r="M62" s="103"/>
      <c r="N62" s="59"/>
      <c r="O62" s="60"/>
      <c r="P62" s="60"/>
      <c r="Q62" s="61"/>
      <c r="R62" s="61"/>
      <c r="S62" s="59"/>
      <c r="T62" s="59"/>
    </row>
    <row r="63" spans="1:20" ht="21" customHeight="1">
      <c r="T63" s="59"/>
    </row>
    <row r="64" spans="1:20" ht="24.95" customHeight="1">
      <c r="A64" s="98">
        <v>11</v>
      </c>
      <c r="B64" s="99"/>
      <c r="C64" s="99"/>
      <c r="D64" s="100"/>
      <c r="E64" s="100"/>
      <c r="F64" s="100"/>
      <c r="G64" s="100"/>
      <c r="H64" s="100"/>
      <c r="I64" s="100"/>
      <c r="J64" s="70"/>
      <c r="K64" s="98">
        <v>12</v>
      </c>
      <c r="L64" s="50"/>
      <c r="M64" s="50"/>
      <c r="N64" s="51"/>
      <c r="O64" s="51"/>
      <c r="P64" s="100"/>
      <c r="Q64" s="51"/>
      <c r="R64" s="100"/>
      <c r="S64" s="51"/>
      <c r="T64" s="59"/>
    </row>
    <row r="65" spans="1:20" ht="24.95" customHeight="1">
      <c r="A65" s="52" t="s">
        <v>27</v>
      </c>
      <c r="B65" s="626" t="str">
        <f>IF(ISBLANK('Flight Groups'!C16),"",'Flight Groups'!C16)</f>
        <v/>
      </c>
      <c r="C65" s="626"/>
      <c r="D65" s="626"/>
      <c r="E65" s="626"/>
      <c r="F65" s="397"/>
      <c r="G65" s="61"/>
      <c r="H65" s="61"/>
      <c r="I65" s="53"/>
      <c r="J65" s="95"/>
      <c r="K65" s="52" t="s">
        <v>27</v>
      </c>
      <c r="L65" s="626" t="str">
        <f>IF(ISBLANK('Flight Groups'!C17),"",'Flight Groups'!C17)</f>
        <v/>
      </c>
      <c r="M65" s="626"/>
      <c r="N65" s="626"/>
      <c r="O65" s="626"/>
      <c r="P65" s="397"/>
      <c r="Q65" s="61"/>
      <c r="R65" s="61"/>
      <c r="S65" s="53"/>
    </row>
    <row r="66" spans="1:20" ht="24.95" customHeight="1" thickBot="1">
      <c r="A66" s="56" t="s">
        <v>28</v>
      </c>
      <c r="B66" s="635" t="str">
        <f>IF(ISBLANK('Flight Groups'!D16),"",'Flight Groups'!D16)</f>
        <v/>
      </c>
      <c r="C66" s="635"/>
      <c r="D66" s="635"/>
      <c r="E66" s="635"/>
      <c r="F66" s="635"/>
      <c r="G66" s="635"/>
      <c r="H66" s="627"/>
      <c r="I66" s="635"/>
      <c r="J66" s="95"/>
      <c r="K66" s="78" t="s">
        <v>28</v>
      </c>
      <c r="L66" s="635" t="str">
        <f>IF(ISBLANK('Flight Groups'!D17),"",'Flight Groups'!D17)</f>
        <v/>
      </c>
      <c r="M66" s="635"/>
      <c r="N66" s="635"/>
      <c r="O66" s="635"/>
      <c r="P66" s="635"/>
      <c r="Q66" s="635"/>
      <c r="R66" s="627"/>
      <c r="S66" s="635"/>
      <c r="T66" s="51"/>
    </row>
    <row r="67" spans="1:20" ht="21" customHeight="1">
      <c r="A67" s="628" t="s">
        <v>58</v>
      </c>
      <c r="B67" s="117" t="s">
        <v>59</v>
      </c>
      <c r="C67" s="117" t="s">
        <v>60</v>
      </c>
      <c r="D67" s="630" t="s">
        <v>61</v>
      </c>
      <c r="E67" s="631"/>
      <c r="F67" s="632" t="s">
        <v>106</v>
      </c>
      <c r="G67" s="117" t="s">
        <v>62</v>
      </c>
      <c r="H67" s="569" t="s">
        <v>62</v>
      </c>
      <c r="I67" s="118" t="s">
        <v>63</v>
      </c>
      <c r="K67" s="628" t="s">
        <v>58</v>
      </c>
      <c r="L67" s="117" t="s">
        <v>59</v>
      </c>
      <c r="M67" s="117" t="s">
        <v>60</v>
      </c>
      <c r="N67" s="630" t="s">
        <v>61</v>
      </c>
      <c r="O67" s="631"/>
      <c r="P67" s="632" t="s">
        <v>106</v>
      </c>
      <c r="Q67" s="117" t="s">
        <v>62</v>
      </c>
      <c r="R67" s="569" t="s">
        <v>62</v>
      </c>
      <c r="S67" s="118" t="s">
        <v>63</v>
      </c>
      <c r="T67" s="55"/>
    </row>
    <row r="68" spans="1:20" ht="21" customHeight="1" thickBot="1">
      <c r="A68" s="629"/>
      <c r="B68" s="120" t="s">
        <v>64</v>
      </c>
      <c r="C68" s="120" t="s">
        <v>61</v>
      </c>
      <c r="D68" s="121" t="s">
        <v>39</v>
      </c>
      <c r="E68" s="121" t="s">
        <v>40</v>
      </c>
      <c r="F68" s="633"/>
      <c r="G68" s="120" t="s">
        <v>65</v>
      </c>
      <c r="H68" s="570" t="s">
        <v>151</v>
      </c>
      <c r="I68" s="122" t="s">
        <v>66</v>
      </c>
      <c r="K68" s="629"/>
      <c r="L68" s="120" t="s">
        <v>64</v>
      </c>
      <c r="M68" s="120" t="s">
        <v>61</v>
      </c>
      <c r="N68" s="121" t="s">
        <v>39</v>
      </c>
      <c r="O68" s="121" t="s">
        <v>40</v>
      </c>
      <c r="P68" s="633"/>
      <c r="Q68" s="120" t="s">
        <v>65</v>
      </c>
      <c r="R68" s="570" t="s">
        <v>151</v>
      </c>
      <c r="S68" s="122" t="s">
        <v>66</v>
      </c>
      <c r="T68" s="54"/>
    </row>
    <row r="69" spans="1:20" ht="26.1" customHeight="1">
      <c r="A69" s="131">
        <v>1</v>
      </c>
      <c r="B69" s="125" t="str">
        <f>'Flight Groups'!F16</f>
        <v>A</v>
      </c>
      <c r="C69" s="126">
        <f>IF(ISBLANK('Round 1'!$L$2),"",('Round 1'!$L$2))</f>
        <v>10</v>
      </c>
      <c r="D69" s="132"/>
      <c r="E69" s="133"/>
      <c r="F69" s="133"/>
      <c r="G69" s="134"/>
      <c r="H69" s="574"/>
      <c r="I69" s="135"/>
      <c r="K69" s="131">
        <v>1</v>
      </c>
      <c r="L69" s="125" t="str">
        <f>'Flight Groups'!F17</f>
        <v>B</v>
      </c>
      <c r="M69" s="126">
        <f>IF(ISBLANK('Round 1'!$L$2),"",('Round 1'!$L$2))</f>
        <v>10</v>
      </c>
      <c r="N69" s="132"/>
      <c r="O69" s="133"/>
      <c r="P69" s="133"/>
      <c r="Q69" s="134"/>
      <c r="R69" s="574"/>
      <c r="S69" s="135"/>
      <c r="T69" s="57"/>
    </row>
    <row r="70" spans="1:20" ht="26.1" customHeight="1">
      <c r="A70" s="143">
        <f>A69+1</f>
        <v>2</v>
      </c>
      <c r="B70" s="137" t="str">
        <f>'Flight Groups'!G16</f>
        <v>B</v>
      </c>
      <c r="C70" s="138">
        <f>IF(ISBLANK('Round 2'!$L$2),"",('Round 2'!$L$2))</f>
        <v>10</v>
      </c>
      <c r="D70" s="144"/>
      <c r="E70" s="145"/>
      <c r="F70" s="145"/>
      <c r="G70" s="146"/>
      <c r="H70" s="575"/>
      <c r="I70" s="147"/>
      <c r="K70" s="143">
        <f>K69+1</f>
        <v>2</v>
      </c>
      <c r="L70" s="137" t="str">
        <f>'Flight Groups'!G17</f>
        <v>A</v>
      </c>
      <c r="M70" s="138">
        <f>IF(ISBLANK('Round 2'!$L$2),"",('Round 2'!$L$2))</f>
        <v>10</v>
      </c>
      <c r="N70" s="144"/>
      <c r="O70" s="145"/>
      <c r="P70" s="145"/>
      <c r="Q70" s="146"/>
      <c r="R70" s="575"/>
      <c r="S70" s="147"/>
      <c r="T70" s="58"/>
    </row>
    <row r="71" spans="1:20" ht="26.1" customHeight="1">
      <c r="A71" s="143">
        <f>A70+1</f>
        <v>3</v>
      </c>
      <c r="B71" s="137" t="str">
        <f>'Flight Groups'!H16</f>
        <v>A</v>
      </c>
      <c r="C71" s="138">
        <f>IF(ISBLANK('Round 3'!$L$2),"",('Round 3'!$L$2))</f>
        <v>10</v>
      </c>
      <c r="D71" s="144"/>
      <c r="E71" s="145"/>
      <c r="F71" s="145"/>
      <c r="G71" s="146"/>
      <c r="H71" s="575"/>
      <c r="I71" s="147"/>
      <c r="K71" s="143">
        <f>K70+1</f>
        <v>3</v>
      </c>
      <c r="L71" s="137" t="str">
        <f>'Flight Groups'!H17</f>
        <v>B</v>
      </c>
      <c r="M71" s="138">
        <f>IF(ISBLANK('Round 3'!$L$2),"",('Round 3'!$L$2))</f>
        <v>10</v>
      </c>
      <c r="N71" s="144"/>
      <c r="O71" s="145"/>
      <c r="P71" s="145"/>
      <c r="Q71" s="146"/>
      <c r="R71" s="575"/>
      <c r="S71" s="147"/>
      <c r="T71" s="58"/>
    </row>
    <row r="72" spans="1:20" ht="26.1" customHeight="1">
      <c r="A72" s="143">
        <f>A71+1</f>
        <v>4</v>
      </c>
      <c r="B72" s="137" t="str">
        <f>'Flight Groups'!I16</f>
        <v>B</v>
      </c>
      <c r="C72" s="138">
        <f>IF(ISBLANK('Round 4'!$L$2),"",('Round 4'!$L$2))</f>
        <v>10</v>
      </c>
      <c r="D72" s="144"/>
      <c r="E72" s="145"/>
      <c r="F72" s="145"/>
      <c r="G72" s="146"/>
      <c r="H72" s="575"/>
      <c r="I72" s="147"/>
      <c r="K72" s="143">
        <f>K71+1</f>
        <v>4</v>
      </c>
      <c r="L72" s="137" t="str">
        <f>'Flight Groups'!I17</f>
        <v>A</v>
      </c>
      <c r="M72" s="138">
        <f>IF(ISBLANK('Round 4'!$L$2),"",('Round 4'!$L$2))</f>
        <v>10</v>
      </c>
      <c r="N72" s="144"/>
      <c r="O72" s="145"/>
      <c r="P72" s="145"/>
      <c r="Q72" s="146"/>
      <c r="R72" s="575"/>
      <c r="S72" s="147"/>
      <c r="T72" s="59"/>
    </row>
    <row r="73" spans="1:20" ht="26.1" customHeight="1">
      <c r="A73" s="143">
        <f>A72+1</f>
        <v>5</v>
      </c>
      <c r="B73" s="137" t="str">
        <f>'Flight Groups'!J16</f>
        <v>B</v>
      </c>
      <c r="C73" s="138">
        <f>IF(ISBLANK('Round 5'!$L$2),"",('Round 5'!$L$2))</f>
        <v>10</v>
      </c>
      <c r="D73" s="149"/>
      <c r="E73" s="150"/>
      <c r="F73" s="150"/>
      <c r="G73" s="151"/>
      <c r="H73" s="576"/>
      <c r="I73" s="152"/>
      <c r="K73" s="143">
        <f>K72+1</f>
        <v>5</v>
      </c>
      <c r="L73" s="137" t="str">
        <f>'Flight Groups'!J17</f>
        <v>A</v>
      </c>
      <c r="M73" s="138">
        <f>IF(ISBLANK('Round 5'!$L$2),"",('Round 5'!$L$2))</f>
        <v>10</v>
      </c>
      <c r="N73" s="149"/>
      <c r="O73" s="150"/>
      <c r="P73" s="150"/>
      <c r="Q73" s="151"/>
      <c r="R73" s="576"/>
      <c r="S73" s="152"/>
      <c r="T73" s="59"/>
    </row>
    <row r="74" spans="1:20" ht="26.1" customHeight="1" thickBot="1">
      <c r="A74" s="160">
        <f>A73+1</f>
        <v>6</v>
      </c>
      <c r="B74" s="154" t="str">
        <f>'Flight Groups'!K16</f>
        <v>A</v>
      </c>
      <c r="C74" s="155">
        <f>IF(ISBLANK('Round 6'!$L$2),"",('Round 6'!$L$2))</f>
        <v>10</v>
      </c>
      <c r="D74" s="161"/>
      <c r="E74" s="162"/>
      <c r="F74" s="162"/>
      <c r="G74" s="163"/>
      <c r="H74" s="577"/>
      <c r="I74" s="164"/>
      <c r="K74" s="160">
        <f>K73+1</f>
        <v>6</v>
      </c>
      <c r="L74" s="154" t="str">
        <f>'Flight Groups'!K17</f>
        <v>B</v>
      </c>
      <c r="M74" s="155">
        <f>IF(ISBLANK('Round 6'!$L$2),"",('Round 6'!$L$2))</f>
        <v>10</v>
      </c>
      <c r="N74" s="161"/>
      <c r="O74" s="162"/>
      <c r="P74" s="162"/>
      <c r="Q74" s="163"/>
      <c r="R74" s="577"/>
      <c r="S74" s="164"/>
      <c r="T74" s="59"/>
    </row>
    <row r="75" spans="1:20" ht="21" customHeight="1">
      <c r="A75" s="59"/>
      <c r="B75" s="37"/>
      <c r="C75" s="59"/>
      <c r="D75" s="59"/>
      <c r="E75" s="60"/>
      <c r="F75" s="60"/>
      <c r="G75" s="61"/>
      <c r="H75" s="61"/>
      <c r="I75" s="59"/>
      <c r="K75" s="59"/>
      <c r="L75" s="37"/>
      <c r="M75" s="59"/>
      <c r="N75" s="59"/>
      <c r="O75" s="60"/>
      <c r="P75" s="60"/>
      <c r="Q75" s="61"/>
      <c r="R75" s="61"/>
      <c r="S75" s="59"/>
      <c r="T75" s="59"/>
    </row>
    <row r="76" spans="1:20" ht="24.95" customHeight="1">
      <c r="A76" s="98">
        <v>13</v>
      </c>
      <c r="B76" s="87"/>
      <c r="C76" s="87"/>
      <c r="D76" s="88"/>
      <c r="E76" s="88"/>
      <c r="F76" s="88"/>
      <c r="G76" s="88"/>
      <c r="H76" s="88"/>
      <c r="I76" s="88"/>
      <c r="J76" s="89"/>
      <c r="K76" s="98">
        <v>14</v>
      </c>
      <c r="L76" s="50"/>
      <c r="M76" s="50"/>
      <c r="N76" s="51"/>
      <c r="O76" s="51"/>
      <c r="P76" s="88"/>
      <c r="Q76" s="51"/>
      <c r="R76" s="88"/>
      <c r="S76" s="51"/>
      <c r="T76" s="59"/>
    </row>
    <row r="77" spans="1:20" ht="24.95" customHeight="1">
      <c r="A77" s="52" t="s">
        <v>27</v>
      </c>
      <c r="B77" s="626" t="str">
        <f>IF(ISBLANK('Flight Groups'!C18),"",'Flight Groups'!C18)</f>
        <v/>
      </c>
      <c r="C77" s="626"/>
      <c r="D77" s="626"/>
      <c r="E77" s="626"/>
      <c r="F77" s="397"/>
      <c r="G77" s="61"/>
      <c r="H77" s="61"/>
      <c r="I77" s="53"/>
      <c r="J77" s="95"/>
      <c r="K77" s="52" t="s">
        <v>27</v>
      </c>
      <c r="L77" s="626" t="str">
        <f>IF(ISBLANK('Flight Groups'!C19),"",'Flight Groups'!C19)</f>
        <v/>
      </c>
      <c r="M77" s="626"/>
      <c r="N77" s="626"/>
      <c r="O77" s="626"/>
      <c r="P77" s="397"/>
      <c r="Q77" s="61"/>
      <c r="R77" s="61"/>
      <c r="S77" s="53"/>
      <c r="T77" s="59"/>
    </row>
    <row r="78" spans="1:20" ht="24.95" customHeight="1" thickBot="1">
      <c r="A78" s="78" t="s">
        <v>28</v>
      </c>
      <c r="B78" s="635" t="str">
        <f>IF(ISBLANK('Flight Groups'!D18),"",'Flight Groups'!D18)</f>
        <v/>
      </c>
      <c r="C78" s="635"/>
      <c r="D78" s="635"/>
      <c r="E78" s="635"/>
      <c r="F78" s="635"/>
      <c r="G78" s="635"/>
      <c r="H78" s="627"/>
      <c r="I78" s="635"/>
      <c r="J78" s="95"/>
      <c r="K78" s="78" t="s">
        <v>28</v>
      </c>
      <c r="L78" s="635" t="str">
        <f>IF(ISBLANK('Flight Groups'!D19),"",'Flight Groups'!D19)</f>
        <v/>
      </c>
      <c r="M78" s="635"/>
      <c r="N78" s="635"/>
      <c r="O78" s="635"/>
      <c r="P78" s="635"/>
      <c r="Q78" s="635"/>
      <c r="R78" s="627"/>
      <c r="S78" s="635"/>
      <c r="T78" s="59"/>
    </row>
    <row r="79" spans="1:20" ht="21" customHeight="1">
      <c r="A79" s="628" t="s">
        <v>58</v>
      </c>
      <c r="B79" s="117" t="s">
        <v>59</v>
      </c>
      <c r="C79" s="117" t="s">
        <v>60</v>
      </c>
      <c r="D79" s="630" t="s">
        <v>61</v>
      </c>
      <c r="E79" s="631"/>
      <c r="F79" s="632" t="s">
        <v>106</v>
      </c>
      <c r="G79" s="117" t="s">
        <v>62</v>
      </c>
      <c r="H79" s="569" t="s">
        <v>62</v>
      </c>
      <c r="I79" s="118" t="s">
        <v>63</v>
      </c>
      <c r="K79" s="628" t="s">
        <v>58</v>
      </c>
      <c r="L79" s="117" t="s">
        <v>59</v>
      </c>
      <c r="M79" s="117" t="s">
        <v>60</v>
      </c>
      <c r="N79" s="630" t="s">
        <v>61</v>
      </c>
      <c r="O79" s="631"/>
      <c r="P79" s="632" t="s">
        <v>106</v>
      </c>
      <c r="Q79" s="117" t="s">
        <v>62</v>
      </c>
      <c r="R79" s="569" t="s">
        <v>62</v>
      </c>
      <c r="S79" s="118" t="s">
        <v>63</v>
      </c>
      <c r="T79" s="59"/>
    </row>
    <row r="80" spans="1:20" ht="21" customHeight="1" thickBot="1">
      <c r="A80" s="629"/>
      <c r="B80" s="120" t="s">
        <v>64</v>
      </c>
      <c r="C80" s="120" t="s">
        <v>61</v>
      </c>
      <c r="D80" s="121" t="s">
        <v>39</v>
      </c>
      <c r="E80" s="121" t="s">
        <v>40</v>
      </c>
      <c r="F80" s="633"/>
      <c r="G80" s="120" t="s">
        <v>65</v>
      </c>
      <c r="H80" s="570" t="s">
        <v>151</v>
      </c>
      <c r="I80" s="122" t="s">
        <v>66</v>
      </c>
      <c r="K80" s="629"/>
      <c r="L80" s="120" t="s">
        <v>64</v>
      </c>
      <c r="M80" s="120" t="s">
        <v>61</v>
      </c>
      <c r="N80" s="121" t="s">
        <v>39</v>
      </c>
      <c r="O80" s="121" t="s">
        <v>40</v>
      </c>
      <c r="P80" s="633"/>
      <c r="Q80" s="120" t="s">
        <v>65</v>
      </c>
      <c r="R80" s="570" t="s">
        <v>151</v>
      </c>
      <c r="S80" s="122" t="s">
        <v>66</v>
      </c>
    </row>
    <row r="81" spans="1:20" ht="26.1" customHeight="1">
      <c r="A81" s="131">
        <v>1</v>
      </c>
      <c r="B81" s="125" t="str">
        <f>'Flight Groups'!F18</f>
        <v>A</v>
      </c>
      <c r="C81" s="126">
        <f>IF(ISBLANK('Round 1'!$L$2),"",('Round 1'!$L$2))</f>
        <v>10</v>
      </c>
      <c r="D81" s="132"/>
      <c r="E81" s="133"/>
      <c r="F81" s="133"/>
      <c r="G81" s="134"/>
      <c r="H81" s="574"/>
      <c r="I81" s="135"/>
      <c r="K81" s="131">
        <v>1</v>
      </c>
      <c r="L81" s="125" t="str">
        <f>'Flight Groups'!F19</f>
        <v>B</v>
      </c>
      <c r="M81" s="126">
        <f>IF(ISBLANK('Round 1'!$L$2),"",('Round 1'!$L$2))</f>
        <v>10</v>
      </c>
      <c r="N81" s="132"/>
      <c r="O81" s="133"/>
      <c r="P81" s="133"/>
      <c r="Q81" s="134"/>
      <c r="R81" s="574"/>
      <c r="S81" s="135"/>
    </row>
    <row r="82" spans="1:20" ht="26.1" customHeight="1">
      <c r="A82" s="143">
        <f>A81+1</f>
        <v>2</v>
      </c>
      <c r="B82" s="137" t="str">
        <f>'Flight Groups'!G18</f>
        <v>A</v>
      </c>
      <c r="C82" s="138">
        <f>IF(ISBLANK('Round 2'!$L$2),"",('Round 2'!$L$2))</f>
        <v>10</v>
      </c>
      <c r="D82" s="144"/>
      <c r="E82" s="145"/>
      <c r="F82" s="145"/>
      <c r="G82" s="146"/>
      <c r="H82" s="575"/>
      <c r="I82" s="147"/>
      <c r="K82" s="143">
        <f>K81+1</f>
        <v>2</v>
      </c>
      <c r="L82" s="137" t="str">
        <f>'Flight Groups'!G19</f>
        <v>B</v>
      </c>
      <c r="M82" s="138">
        <f>IF(ISBLANK('Round 2'!$L$2),"",('Round 2'!$L$2))</f>
        <v>10</v>
      </c>
      <c r="N82" s="144"/>
      <c r="O82" s="145"/>
      <c r="P82" s="145"/>
      <c r="Q82" s="146"/>
      <c r="R82" s="575"/>
      <c r="S82" s="147"/>
    </row>
    <row r="83" spans="1:20" ht="26.1" customHeight="1">
      <c r="A83" s="143">
        <f>A82+1</f>
        <v>3</v>
      </c>
      <c r="B83" s="137" t="str">
        <f>'Flight Groups'!H18</f>
        <v>B</v>
      </c>
      <c r="C83" s="138">
        <f>IF(ISBLANK('Round 3'!$L$2),"",('Round 3'!$L$2))</f>
        <v>10</v>
      </c>
      <c r="D83" s="144"/>
      <c r="E83" s="145"/>
      <c r="F83" s="145"/>
      <c r="G83" s="146"/>
      <c r="H83" s="575"/>
      <c r="I83" s="147"/>
      <c r="K83" s="143">
        <f>K82+1</f>
        <v>3</v>
      </c>
      <c r="L83" s="137" t="str">
        <f>'Flight Groups'!H19</f>
        <v>A</v>
      </c>
      <c r="M83" s="138">
        <f>IF(ISBLANK('Round 3'!$L$2),"",('Round 3'!$L$2))</f>
        <v>10</v>
      </c>
      <c r="N83" s="144"/>
      <c r="O83" s="145"/>
      <c r="P83" s="145"/>
      <c r="Q83" s="146"/>
      <c r="R83" s="575"/>
      <c r="S83" s="147"/>
      <c r="T83" s="51"/>
    </row>
    <row r="84" spans="1:20" ht="26.1" customHeight="1">
      <c r="A84" s="143">
        <f>A83+1</f>
        <v>4</v>
      </c>
      <c r="B84" s="137" t="str">
        <f>'Flight Groups'!I18</f>
        <v>B</v>
      </c>
      <c r="C84" s="138">
        <f>IF(ISBLANK('Round 4'!$L$2),"",('Round 4'!$L$2))</f>
        <v>10</v>
      </c>
      <c r="D84" s="144"/>
      <c r="E84" s="145"/>
      <c r="F84" s="145"/>
      <c r="G84" s="146"/>
      <c r="H84" s="575"/>
      <c r="I84" s="147"/>
      <c r="K84" s="143">
        <f>K83+1</f>
        <v>4</v>
      </c>
      <c r="L84" s="137" t="str">
        <f>'Flight Groups'!I19</f>
        <v>A</v>
      </c>
      <c r="M84" s="138">
        <f>IF(ISBLANK('Round 4'!$L$2),"",('Round 4'!$L$2))</f>
        <v>10</v>
      </c>
      <c r="N84" s="144"/>
      <c r="O84" s="145"/>
      <c r="P84" s="145"/>
      <c r="Q84" s="146"/>
      <c r="R84" s="575"/>
      <c r="S84" s="147"/>
      <c r="T84" s="53"/>
    </row>
    <row r="85" spans="1:20" ht="26.1" customHeight="1">
      <c r="A85" s="143">
        <f>A84+1</f>
        <v>5</v>
      </c>
      <c r="B85" s="137" t="str">
        <f>'Flight Groups'!J18</f>
        <v>B</v>
      </c>
      <c r="C85" s="138">
        <f>IF(ISBLANK('Round 5'!$L$2),"",('Round 5'!$L$2))</f>
        <v>10</v>
      </c>
      <c r="D85" s="144"/>
      <c r="E85" s="145"/>
      <c r="F85" s="145"/>
      <c r="G85" s="146"/>
      <c r="H85" s="575"/>
      <c r="I85" s="147"/>
      <c r="K85" s="143">
        <f>K84+1</f>
        <v>5</v>
      </c>
      <c r="L85" s="137" t="str">
        <f>'Flight Groups'!J19</f>
        <v>A</v>
      </c>
      <c r="M85" s="138">
        <f>IF(ISBLANK('Round 5'!$L$2),"",('Round 5'!$L$2))</f>
        <v>10</v>
      </c>
      <c r="N85" s="144"/>
      <c r="O85" s="145"/>
      <c r="P85" s="145"/>
      <c r="Q85" s="146"/>
      <c r="R85" s="575"/>
      <c r="S85" s="147"/>
      <c r="T85" s="55"/>
    </row>
    <row r="86" spans="1:20" ht="26.1" customHeight="1" thickBot="1">
      <c r="A86" s="160">
        <f>A85+1</f>
        <v>6</v>
      </c>
      <c r="B86" s="154" t="str">
        <f>'Flight Groups'!K18</f>
        <v>A</v>
      </c>
      <c r="C86" s="155">
        <f>IF(ISBLANK('Round 6'!$L$2),"",('Round 6'!$L$2))</f>
        <v>10</v>
      </c>
      <c r="D86" s="161"/>
      <c r="E86" s="162"/>
      <c r="F86" s="162"/>
      <c r="G86" s="163"/>
      <c r="H86" s="577"/>
      <c r="I86" s="164"/>
      <c r="K86" s="160">
        <f>K85+1</f>
        <v>6</v>
      </c>
      <c r="L86" s="154" t="str">
        <f>'Flight Groups'!K19</f>
        <v>B</v>
      </c>
      <c r="M86" s="155">
        <f>IF(ISBLANK('Round 6'!$L$2),"",('Round 6'!$L$2))</f>
        <v>10</v>
      </c>
      <c r="N86" s="161"/>
      <c r="O86" s="162"/>
      <c r="P86" s="162"/>
      <c r="Q86" s="163"/>
      <c r="R86" s="577"/>
      <c r="S86" s="164"/>
      <c r="T86" s="54"/>
    </row>
    <row r="87" spans="1:20" ht="21" customHeight="1">
      <c r="A87" s="59"/>
      <c r="B87" s="37"/>
      <c r="C87" s="84"/>
      <c r="D87" s="59"/>
      <c r="E87" s="60"/>
      <c r="F87" s="60"/>
      <c r="G87" s="61"/>
      <c r="H87" s="61"/>
      <c r="I87" s="59"/>
      <c r="K87" s="59"/>
      <c r="L87" s="37"/>
      <c r="M87" s="103"/>
      <c r="N87" s="59"/>
      <c r="O87" s="60"/>
      <c r="P87" s="60"/>
      <c r="Q87" s="61"/>
      <c r="R87" s="61"/>
      <c r="S87" s="59"/>
      <c r="T87" s="57"/>
    </row>
    <row r="88" spans="1:20" ht="21" customHeight="1">
      <c r="T88" s="58"/>
    </row>
    <row r="89" spans="1:20" ht="24.95" customHeight="1">
      <c r="A89" s="98">
        <v>15</v>
      </c>
      <c r="B89" s="99"/>
      <c r="C89" s="99"/>
      <c r="D89" s="100"/>
      <c r="E89" s="100"/>
      <c r="F89" s="100"/>
      <c r="G89" s="100"/>
      <c r="H89" s="100"/>
      <c r="I89" s="100"/>
      <c r="J89" s="70"/>
      <c r="K89" s="98">
        <v>16</v>
      </c>
      <c r="L89" s="99"/>
      <c r="M89" s="99"/>
      <c r="N89" s="100"/>
      <c r="O89" s="100"/>
      <c r="P89" s="100"/>
      <c r="Q89" s="100"/>
      <c r="R89" s="100"/>
      <c r="S89" s="100"/>
      <c r="T89" s="58"/>
    </row>
    <row r="90" spans="1:20" ht="24.95" customHeight="1">
      <c r="A90" s="52" t="s">
        <v>27</v>
      </c>
      <c r="B90" s="626" t="str">
        <f>IF(ISBLANK('Flight Groups'!C20),"",'Flight Groups'!C20)</f>
        <v/>
      </c>
      <c r="C90" s="626"/>
      <c r="D90" s="626"/>
      <c r="E90" s="626"/>
      <c r="F90" s="397"/>
      <c r="G90" s="61"/>
      <c r="H90" s="61"/>
      <c r="I90" s="53"/>
      <c r="J90" s="95"/>
      <c r="K90" s="52" t="s">
        <v>27</v>
      </c>
      <c r="L90" s="626" t="str">
        <f>IF(ISBLANK('Flight Groups'!C21),"",'Flight Groups'!C21)</f>
        <v/>
      </c>
      <c r="M90" s="626"/>
      <c r="N90" s="626"/>
      <c r="O90" s="626"/>
      <c r="P90" s="397"/>
      <c r="Q90" s="61"/>
      <c r="R90" s="61"/>
      <c r="S90" s="53"/>
      <c r="T90" s="59"/>
    </row>
    <row r="91" spans="1:20" ht="24.95" customHeight="1" thickBot="1">
      <c r="A91" s="56" t="s">
        <v>28</v>
      </c>
      <c r="B91" s="635" t="str">
        <f>IF(ISBLANK('Flight Groups'!D20),"",'Flight Groups'!D20)</f>
        <v/>
      </c>
      <c r="C91" s="635"/>
      <c r="D91" s="635"/>
      <c r="E91" s="635"/>
      <c r="F91" s="635"/>
      <c r="G91" s="635"/>
      <c r="H91" s="627"/>
      <c r="I91" s="635"/>
      <c r="J91" s="95"/>
      <c r="K91" s="78" t="s">
        <v>28</v>
      </c>
      <c r="L91" s="635" t="str">
        <f>IF(ISBLANK('Flight Groups'!D21),"",'Flight Groups'!D21)</f>
        <v/>
      </c>
      <c r="M91" s="635"/>
      <c r="N91" s="635"/>
      <c r="O91" s="635"/>
      <c r="P91" s="635"/>
      <c r="Q91" s="635"/>
      <c r="R91" s="627"/>
      <c r="S91" s="635"/>
      <c r="T91" s="59"/>
    </row>
    <row r="92" spans="1:20" ht="21" customHeight="1">
      <c r="A92" s="628" t="s">
        <v>58</v>
      </c>
      <c r="B92" s="117" t="s">
        <v>59</v>
      </c>
      <c r="C92" s="117" t="s">
        <v>60</v>
      </c>
      <c r="D92" s="630" t="s">
        <v>61</v>
      </c>
      <c r="E92" s="631"/>
      <c r="F92" s="632" t="s">
        <v>106</v>
      </c>
      <c r="G92" s="117" t="s">
        <v>62</v>
      </c>
      <c r="H92" s="569" t="s">
        <v>62</v>
      </c>
      <c r="I92" s="118" t="s">
        <v>63</v>
      </c>
      <c r="K92" s="628" t="s">
        <v>58</v>
      </c>
      <c r="L92" s="117" t="s">
        <v>59</v>
      </c>
      <c r="M92" s="117" t="s">
        <v>60</v>
      </c>
      <c r="N92" s="630" t="s">
        <v>61</v>
      </c>
      <c r="O92" s="631"/>
      <c r="P92" s="632" t="s">
        <v>106</v>
      </c>
      <c r="Q92" s="117" t="s">
        <v>62</v>
      </c>
      <c r="R92" s="569" t="s">
        <v>62</v>
      </c>
      <c r="S92" s="118" t="s">
        <v>63</v>
      </c>
      <c r="T92" s="59"/>
    </row>
    <row r="93" spans="1:20" ht="21" customHeight="1" thickBot="1">
      <c r="A93" s="629"/>
      <c r="B93" s="120" t="s">
        <v>64</v>
      </c>
      <c r="C93" s="120" t="s">
        <v>61</v>
      </c>
      <c r="D93" s="121" t="s">
        <v>39</v>
      </c>
      <c r="E93" s="121" t="s">
        <v>40</v>
      </c>
      <c r="F93" s="633"/>
      <c r="G93" s="120" t="s">
        <v>65</v>
      </c>
      <c r="H93" s="570" t="s">
        <v>151</v>
      </c>
      <c r="I93" s="122" t="s">
        <v>66</v>
      </c>
      <c r="K93" s="629"/>
      <c r="L93" s="120" t="s">
        <v>64</v>
      </c>
      <c r="M93" s="120" t="s">
        <v>61</v>
      </c>
      <c r="N93" s="121" t="s">
        <v>39</v>
      </c>
      <c r="O93" s="121" t="s">
        <v>40</v>
      </c>
      <c r="P93" s="633"/>
      <c r="Q93" s="120" t="s">
        <v>65</v>
      </c>
      <c r="R93" s="570" t="s">
        <v>151</v>
      </c>
      <c r="S93" s="122" t="s">
        <v>66</v>
      </c>
      <c r="T93" s="59"/>
    </row>
    <row r="94" spans="1:20" ht="26.1" customHeight="1">
      <c r="A94" s="131">
        <v>1</v>
      </c>
      <c r="B94" s="125" t="str">
        <f>'Flight Groups'!F20</f>
        <v>A</v>
      </c>
      <c r="C94" s="126">
        <f>IF(ISBLANK('Round 1'!$L$2),"",('Round 1'!$L$2))</f>
        <v>10</v>
      </c>
      <c r="D94" s="132"/>
      <c r="E94" s="133"/>
      <c r="F94" s="133"/>
      <c r="G94" s="134"/>
      <c r="H94" s="574"/>
      <c r="I94" s="135"/>
      <c r="K94" s="131">
        <v>1</v>
      </c>
      <c r="L94" s="125" t="str">
        <f>'Flight Groups'!F21</f>
        <v>B</v>
      </c>
      <c r="M94" s="126">
        <f>IF(ISBLANK('Round 1'!$L$2),"",('Round 1'!$L$2))</f>
        <v>10</v>
      </c>
      <c r="N94" s="132"/>
      <c r="O94" s="133"/>
      <c r="P94" s="133"/>
      <c r="Q94" s="134"/>
      <c r="R94" s="574"/>
      <c r="S94" s="135"/>
      <c r="T94" s="59"/>
    </row>
    <row r="95" spans="1:20" ht="26.1" customHeight="1">
      <c r="A95" s="143">
        <f>A94+1</f>
        <v>2</v>
      </c>
      <c r="B95" s="137" t="str">
        <f>'Flight Groups'!G20</f>
        <v>B</v>
      </c>
      <c r="C95" s="138">
        <f>IF(ISBLANK('Round 2'!$L$2),"",('Round 2'!$L$2))</f>
        <v>10</v>
      </c>
      <c r="D95" s="144"/>
      <c r="E95" s="145"/>
      <c r="F95" s="145"/>
      <c r="G95" s="146"/>
      <c r="H95" s="575"/>
      <c r="I95" s="147"/>
      <c r="K95" s="143">
        <f>K94+1</f>
        <v>2</v>
      </c>
      <c r="L95" s="137" t="str">
        <f>'Flight Groups'!G21</f>
        <v>A</v>
      </c>
      <c r="M95" s="138">
        <f>IF(ISBLANK('Round 2'!$L$2),"",('Round 2'!$L$2))</f>
        <v>10</v>
      </c>
      <c r="N95" s="144"/>
      <c r="O95" s="145"/>
      <c r="P95" s="145"/>
      <c r="Q95" s="146"/>
      <c r="R95" s="575"/>
      <c r="S95" s="147"/>
      <c r="T95" s="59"/>
    </row>
    <row r="96" spans="1:20" ht="26.1" customHeight="1">
      <c r="A96" s="143">
        <f>A95+1</f>
        <v>3</v>
      </c>
      <c r="B96" s="137" t="str">
        <f>'Flight Groups'!H20</f>
        <v>B</v>
      </c>
      <c r="C96" s="138">
        <f>IF(ISBLANK('Round 3'!$L$2),"",('Round 3'!$L$2))</f>
        <v>10</v>
      </c>
      <c r="D96" s="144"/>
      <c r="E96" s="145"/>
      <c r="F96" s="145"/>
      <c r="G96" s="146"/>
      <c r="H96" s="575"/>
      <c r="I96" s="147"/>
      <c r="K96" s="143">
        <f>K95+1</f>
        <v>3</v>
      </c>
      <c r="L96" s="137" t="str">
        <f>'Flight Groups'!H21</f>
        <v>A</v>
      </c>
      <c r="M96" s="138">
        <f>IF(ISBLANK('Round 3'!$L$2),"",('Round 3'!$L$2))</f>
        <v>10</v>
      </c>
      <c r="N96" s="144"/>
      <c r="O96" s="145"/>
      <c r="P96" s="145"/>
      <c r="Q96" s="146"/>
      <c r="R96" s="575"/>
      <c r="S96" s="147"/>
    </row>
    <row r="97" spans="1:20" ht="26.1" customHeight="1">
      <c r="A97" s="143">
        <f>A96+1</f>
        <v>4</v>
      </c>
      <c r="B97" s="137" t="str">
        <f>'Flight Groups'!I20</f>
        <v>A</v>
      </c>
      <c r="C97" s="138">
        <f>IF(ISBLANK('Round 4'!$L$2),"",('Round 4'!$L$2))</f>
        <v>10</v>
      </c>
      <c r="D97" s="144"/>
      <c r="E97" s="145"/>
      <c r="F97" s="145"/>
      <c r="G97" s="146"/>
      <c r="H97" s="575"/>
      <c r="I97" s="147"/>
      <c r="K97" s="143">
        <f>K96+1</f>
        <v>4</v>
      </c>
      <c r="L97" s="137" t="str">
        <f>'Flight Groups'!I21</f>
        <v>B</v>
      </c>
      <c r="M97" s="138">
        <f>IF(ISBLANK('Round 4'!$L$2),"",('Round 4'!$L$2))</f>
        <v>10</v>
      </c>
      <c r="N97" s="144"/>
      <c r="O97" s="145"/>
      <c r="P97" s="145"/>
      <c r="Q97" s="146"/>
      <c r="R97" s="575"/>
      <c r="S97" s="147"/>
    </row>
    <row r="98" spans="1:20" ht="26.1" customHeight="1">
      <c r="A98" s="143">
        <f>A97+1</f>
        <v>5</v>
      </c>
      <c r="B98" s="137" t="str">
        <f>'Flight Groups'!J20</f>
        <v>B</v>
      </c>
      <c r="C98" s="138">
        <f>IF(ISBLANK('Round 5'!$L$2),"",('Round 5'!$L$2))</f>
        <v>10</v>
      </c>
      <c r="D98" s="144"/>
      <c r="E98" s="145"/>
      <c r="F98" s="145"/>
      <c r="G98" s="146"/>
      <c r="H98" s="575"/>
      <c r="I98" s="147"/>
      <c r="K98" s="143">
        <f>K97+1</f>
        <v>5</v>
      </c>
      <c r="L98" s="137" t="str">
        <f>'Flight Groups'!J21</f>
        <v>A</v>
      </c>
      <c r="M98" s="138">
        <f>IF(ISBLANK('Round 5'!$L$2),"",('Round 5'!$L$2))</f>
        <v>10</v>
      </c>
      <c r="N98" s="144"/>
      <c r="O98" s="145"/>
      <c r="P98" s="145"/>
      <c r="Q98" s="146"/>
      <c r="R98" s="575"/>
      <c r="S98" s="147"/>
      <c r="T98" s="51"/>
    </row>
    <row r="99" spans="1:20" ht="26.1" customHeight="1" thickBot="1">
      <c r="A99" s="160">
        <f>A98+1</f>
        <v>6</v>
      </c>
      <c r="B99" s="154" t="str">
        <f>'Flight Groups'!K20</f>
        <v>A</v>
      </c>
      <c r="C99" s="155">
        <f>IF(ISBLANK('Round 6'!$L$2),"",('Round 6'!$L$2))</f>
        <v>10</v>
      </c>
      <c r="D99" s="161"/>
      <c r="E99" s="162"/>
      <c r="F99" s="162"/>
      <c r="G99" s="163"/>
      <c r="H99" s="577"/>
      <c r="I99" s="164"/>
      <c r="K99" s="160">
        <f>K98+1</f>
        <v>6</v>
      </c>
      <c r="L99" s="154" t="str">
        <f>'Flight Groups'!K21</f>
        <v>B</v>
      </c>
      <c r="M99" s="155">
        <f>IF(ISBLANK('Round 6'!$L$2),"",('Round 6'!$L$2))</f>
        <v>10</v>
      </c>
      <c r="N99" s="161"/>
      <c r="O99" s="162"/>
      <c r="P99" s="162"/>
      <c r="Q99" s="163"/>
      <c r="R99" s="577"/>
      <c r="S99" s="164"/>
      <c r="T99" s="53"/>
    </row>
    <row r="100" spans="1:20" ht="21" customHeight="1">
      <c r="A100" s="59"/>
      <c r="B100" s="62"/>
      <c r="C100" s="59"/>
      <c r="D100" s="59"/>
      <c r="E100" s="60"/>
      <c r="F100" s="60"/>
      <c r="G100" s="61"/>
      <c r="H100" s="61"/>
      <c r="I100" s="59"/>
      <c r="K100" s="59"/>
      <c r="L100" s="62"/>
      <c r="M100" s="59"/>
      <c r="N100" s="59"/>
      <c r="O100" s="60"/>
      <c r="P100" s="60"/>
      <c r="Q100" s="61"/>
      <c r="R100" s="61"/>
      <c r="S100" s="59"/>
      <c r="T100" s="53"/>
    </row>
    <row r="101" spans="1:20" s="70" customFormat="1" ht="24.95" customHeight="1">
      <c r="A101" s="98">
        <v>17</v>
      </c>
      <c r="B101" s="99"/>
      <c r="C101" s="99"/>
      <c r="D101" s="100"/>
      <c r="E101" s="100"/>
      <c r="F101" s="100"/>
      <c r="G101" s="100"/>
      <c r="H101" s="100"/>
      <c r="I101" s="100"/>
      <c r="K101" s="98">
        <v>18</v>
      </c>
      <c r="L101" s="99"/>
      <c r="M101" s="99"/>
      <c r="N101" s="100"/>
      <c r="O101" s="100"/>
      <c r="P101" s="100"/>
      <c r="Q101" s="100"/>
      <c r="R101" s="100"/>
      <c r="S101" s="100"/>
      <c r="T101" s="102"/>
    </row>
    <row r="102" spans="1:20" ht="24.95" customHeight="1">
      <c r="A102" s="52" t="s">
        <v>27</v>
      </c>
      <c r="B102" s="626" t="str">
        <f>IF(ISBLANK('Flight Groups'!C22),"",'Flight Groups'!C22)</f>
        <v/>
      </c>
      <c r="C102" s="626"/>
      <c r="D102" s="626"/>
      <c r="E102" s="626"/>
      <c r="F102" s="397"/>
      <c r="G102" s="61"/>
      <c r="H102" s="61"/>
      <c r="I102" s="53"/>
      <c r="J102" s="95"/>
      <c r="K102" s="52" t="s">
        <v>27</v>
      </c>
      <c r="L102" s="626" t="str">
        <f>IF(ISBLANK('Flight Groups'!C23),"",'Flight Groups'!C23)</f>
        <v/>
      </c>
      <c r="M102" s="626"/>
      <c r="N102" s="626"/>
      <c r="O102" s="626"/>
      <c r="P102" s="397"/>
      <c r="Q102" s="61"/>
      <c r="R102" s="61"/>
      <c r="S102" s="53"/>
      <c r="T102" s="54"/>
    </row>
    <row r="103" spans="1:20" ht="24.95" customHeight="1" thickBot="1">
      <c r="A103" s="56" t="s">
        <v>28</v>
      </c>
      <c r="B103" s="635" t="str">
        <f>IF(ISBLANK('Flight Groups'!D22),"",'Flight Groups'!D22)</f>
        <v/>
      </c>
      <c r="C103" s="635"/>
      <c r="D103" s="635"/>
      <c r="E103" s="635"/>
      <c r="F103" s="635"/>
      <c r="G103" s="635"/>
      <c r="H103" s="627"/>
      <c r="I103" s="635"/>
      <c r="J103" s="95"/>
      <c r="K103" s="78" t="s">
        <v>28</v>
      </c>
      <c r="L103" s="635" t="str">
        <f>IF(ISBLANK('Flight Groups'!D23),"",'Flight Groups'!D23)</f>
        <v/>
      </c>
      <c r="M103" s="635"/>
      <c r="N103" s="635"/>
      <c r="O103" s="635"/>
      <c r="P103" s="635"/>
      <c r="Q103" s="635"/>
      <c r="R103" s="627"/>
      <c r="S103" s="635"/>
      <c r="T103" s="58"/>
    </row>
    <row r="104" spans="1:20" ht="21" customHeight="1">
      <c r="A104" s="628" t="s">
        <v>58</v>
      </c>
      <c r="B104" s="117" t="s">
        <v>59</v>
      </c>
      <c r="C104" s="117" t="s">
        <v>60</v>
      </c>
      <c r="D104" s="630" t="s">
        <v>61</v>
      </c>
      <c r="E104" s="631"/>
      <c r="F104" s="632" t="s">
        <v>106</v>
      </c>
      <c r="G104" s="117" t="s">
        <v>62</v>
      </c>
      <c r="H104" s="569" t="s">
        <v>62</v>
      </c>
      <c r="I104" s="118" t="s">
        <v>63</v>
      </c>
      <c r="K104" s="628" t="s">
        <v>58</v>
      </c>
      <c r="L104" s="117" t="s">
        <v>59</v>
      </c>
      <c r="M104" s="117" t="s">
        <v>60</v>
      </c>
      <c r="N104" s="630" t="s">
        <v>61</v>
      </c>
      <c r="O104" s="631"/>
      <c r="P104" s="632" t="s">
        <v>106</v>
      </c>
      <c r="Q104" s="117" t="s">
        <v>62</v>
      </c>
      <c r="R104" s="569" t="s">
        <v>62</v>
      </c>
      <c r="S104" s="118" t="s">
        <v>63</v>
      </c>
      <c r="T104" s="59"/>
    </row>
    <row r="105" spans="1:20" ht="21" customHeight="1" thickBot="1">
      <c r="A105" s="629"/>
      <c r="B105" s="120" t="s">
        <v>64</v>
      </c>
      <c r="C105" s="120" t="s">
        <v>61</v>
      </c>
      <c r="D105" s="121" t="s">
        <v>39</v>
      </c>
      <c r="E105" s="121" t="s">
        <v>40</v>
      </c>
      <c r="F105" s="633"/>
      <c r="G105" s="120" t="s">
        <v>65</v>
      </c>
      <c r="H105" s="570" t="s">
        <v>151</v>
      </c>
      <c r="I105" s="122" t="s">
        <v>66</v>
      </c>
      <c r="K105" s="629"/>
      <c r="L105" s="120" t="s">
        <v>64</v>
      </c>
      <c r="M105" s="120" t="s">
        <v>61</v>
      </c>
      <c r="N105" s="121" t="s">
        <v>39</v>
      </c>
      <c r="O105" s="121" t="s">
        <v>40</v>
      </c>
      <c r="P105" s="633"/>
      <c r="Q105" s="120" t="s">
        <v>65</v>
      </c>
      <c r="R105" s="570" t="s">
        <v>151</v>
      </c>
      <c r="S105" s="122" t="s">
        <v>66</v>
      </c>
      <c r="T105" s="59"/>
    </row>
    <row r="106" spans="1:20" ht="26.1" customHeight="1">
      <c r="A106" s="131">
        <v>1</v>
      </c>
      <c r="B106" s="125" t="str">
        <f>'Flight Groups'!F22</f>
        <v>A</v>
      </c>
      <c r="C106" s="126">
        <f>IF(ISBLANK('Round 1'!$L$2),"",('Round 1'!$L$2))</f>
        <v>10</v>
      </c>
      <c r="D106" s="132"/>
      <c r="E106" s="133"/>
      <c r="F106" s="133"/>
      <c r="G106" s="134"/>
      <c r="H106" s="574"/>
      <c r="I106" s="135"/>
      <c r="K106" s="165">
        <v>1</v>
      </c>
      <c r="L106" s="125" t="str">
        <f>'Flight Groups'!F23</f>
        <v>B</v>
      </c>
      <c r="M106" s="126">
        <f>IF(ISBLANK('Round 1'!$L$2),"",('Round 1'!$L$2))</f>
        <v>10</v>
      </c>
      <c r="N106" s="132"/>
      <c r="O106" s="133"/>
      <c r="P106" s="133"/>
      <c r="Q106" s="134"/>
      <c r="R106" s="574"/>
      <c r="S106" s="135"/>
      <c r="T106" s="59"/>
    </row>
    <row r="107" spans="1:20" ht="26.1" customHeight="1">
      <c r="A107" s="143">
        <f>A106+1</f>
        <v>2</v>
      </c>
      <c r="B107" s="137" t="str">
        <f>'Flight Groups'!G22</f>
        <v>B</v>
      </c>
      <c r="C107" s="138">
        <f>IF(ISBLANK('Round 2'!$L$2),"",('Round 2'!$L$2))</f>
        <v>10</v>
      </c>
      <c r="D107" s="144"/>
      <c r="E107" s="145"/>
      <c r="F107" s="145"/>
      <c r="G107" s="146"/>
      <c r="H107" s="575"/>
      <c r="I107" s="147"/>
      <c r="K107" s="166">
        <f>K106+1</f>
        <v>2</v>
      </c>
      <c r="L107" s="137" t="str">
        <f>'Flight Groups'!G23</f>
        <v>A</v>
      </c>
      <c r="M107" s="138">
        <f>IF(ISBLANK('Round 2'!$L$2),"",('Round 2'!$L$2))</f>
        <v>10</v>
      </c>
      <c r="N107" s="144"/>
      <c r="O107" s="145"/>
      <c r="P107" s="145"/>
      <c r="Q107" s="146"/>
      <c r="R107" s="575"/>
      <c r="S107" s="147"/>
      <c r="T107" s="59"/>
    </row>
    <row r="108" spans="1:20" ht="26.1" customHeight="1">
      <c r="A108" s="143">
        <f>A107+1</f>
        <v>3</v>
      </c>
      <c r="B108" s="137" t="str">
        <f>'Flight Groups'!H22</f>
        <v>A</v>
      </c>
      <c r="C108" s="138">
        <f>IF(ISBLANK('Round 3'!$L$2),"",('Round 3'!$L$2))</f>
        <v>10</v>
      </c>
      <c r="D108" s="144"/>
      <c r="E108" s="145"/>
      <c r="F108" s="145"/>
      <c r="G108" s="146"/>
      <c r="H108" s="575"/>
      <c r="I108" s="147"/>
      <c r="K108" s="166">
        <f>K107+1</f>
        <v>3</v>
      </c>
      <c r="L108" s="137" t="str">
        <f>'Flight Groups'!H23</f>
        <v>B</v>
      </c>
      <c r="M108" s="138">
        <f>IF(ISBLANK('Round 3'!$L$2),"",('Round 3'!$L$2))</f>
        <v>10</v>
      </c>
      <c r="N108" s="144"/>
      <c r="O108" s="145"/>
      <c r="P108" s="145"/>
      <c r="Q108" s="146"/>
      <c r="R108" s="575"/>
      <c r="S108" s="147"/>
      <c r="T108" s="59"/>
    </row>
    <row r="109" spans="1:20" ht="26.1" customHeight="1">
      <c r="A109" s="143">
        <f>A108+1</f>
        <v>4</v>
      </c>
      <c r="B109" s="137" t="str">
        <f>'Flight Groups'!I22</f>
        <v>A</v>
      </c>
      <c r="C109" s="138">
        <f>IF(ISBLANK('Round 4'!$L$2),"",('Round 4'!$L$2))</f>
        <v>10</v>
      </c>
      <c r="D109" s="144"/>
      <c r="E109" s="145"/>
      <c r="F109" s="145"/>
      <c r="G109" s="146"/>
      <c r="H109" s="575"/>
      <c r="I109" s="147"/>
      <c r="K109" s="166">
        <f>K108+1</f>
        <v>4</v>
      </c>
      <c r="L109" s="137" t="str">
        <f>'Flight Groups'!I23</f>
        <v>B</v>
      </c>
      <c r="M109" s="138">
        <f>IF(ISBLANK('Round 4'!$L$2),"",('Round 4'!$L$2))</f>
        <v>10</v>
      </c>
      <c r="N109" s="144"/>
      <c r="O109" s="145"/>
      <c r="P109" s="145"/>
      <c r="Q109" s="146"/>
      <c r="R109" s="575"/>
      <c r="S109" s="147"/>
      <c r="T109" s="59"/>
    </row>
    <row r="110" spans="1:20" ht="26.1" customHeight="1">
      <c r="A110" s="143">
        <f>A109+1</f>
        <v>5</v>
      </c>
      <c r="B110" s="137" t="str">
        <f>'Flight Groups'!J22</f>
        <v>B</v>
      </c>
      <c r="C110" s="138">
        <f>IF(ISBLANK('Round 5'!$L$2),"",('Round 5'!$L$2))</f>
        <v>10</v>
      </c>
      <c r="D110" s="144"/>
      <c r="E110" s="145"/>
      <c r="F110" s="145"/>
      <c r="G110" s="146"/>
      <c r="H110" s="575"/>
      <c r="I110" s="147"/>
      <c r="K110" s="166">
        <f>K109+1</f>
        <v>5</v>
      </c>
      <c r="L110" s="137" t="str">
        <f>'Flight Groups'!J23</f>
        <v>A</v>
      </c>
      <c r="M110" s="138">
        <f>IF(ISBLANK('Round 5'!$L$2),"",('Round 5'!$L$2))</f>
        <v>10</v>
      </c>
      <c r="N110" s="144"/>
      <c r="O110" s="145"/>
      <c r="P110" s="145"/>
      <c r="Q110" s="146"/>
      <c r="R110" s="575"/>
      <c r="S110" s="147"/>
      <c r="T110" s="59"/>
    </row>
    <row r="111" spans="1:20" ht="26.1" customHeight="1" thickBot="1">
      <c r="A111" s="160">
        <f>A110+1</f>
        <v>6</v>
      </c>
      <c r="B111" s="154" t="str">
        <f>'Flight Groups'!K22</f>
        <v>A</v>
      </c>
      <c r="C111" s="155">
        <f>IF(ISBLANK('Round 6'!$L$2),"",('Round 6'!$L$2))</f>
        <v>10</v>
      </c>
      <c r="D111" s="161"/>
      <c r="E111" s="162"/>
      <c r="F111" s="162"/>
      <c r="G111" s="163"/>
      <c r="H111" s="577"/>
      <c r="I111" s="164"/>
      <c r="K111" s="167">
        <f>K110+1</f>
        <v>6</v>
      </c>
      <c r="L111" s="154" t="str">
        <f>'Flight Groups'!K23</f>
        <v>B</v>
      </c>
      <c r="M111" s="155">
        <f>IF(ISBLANK('Round 6'!$L$2),"",('Round 6'!$L$2))</f>
        <v>10</v>
      </c>
      <c r="N111" s="161"/>
      <c r="O111" s="162"/>
      <c r="P111" s="162"/>
      <c r="Q111" s="163"/>
      <c r="R111" s="577"/>
      <c r="S111" s="164"/>
      <c r="T111" s="59"/>
    </row>
    <row r="112" spans="1:20" ht="21" customHeight="1">
      <c r="A112" s="59"/>
      <c r="B112" s="62"/>
      <c r="C112" s="59"/>
      <c r="D112" s="59"/>
      <c r="E112" s="60"/>
      <c r="F112" s="60"/>
      <c r="G112" s="61"/>
      <c r="H112" s="61"/>
      <c r="I112" s="59"/>
      <c r="K112" s="59"/>
      <c r="L112" s="62"/>
      <c r="M112" s="59"/>
      <c r="N112" s="59"/>
      <c r="O112" s="60"/>
      <c r="P112" s="60"/>
      <c r="Q112" s="61"/>
      <c r="R112" s="61"/>
      <c r="S112" s="59"/>
    </row>
    <row r="114" spans="1:20" ht="24.95" customHeight="1">
      <c r="A114" s="98">
        <v>19</v>
      </c>
      <c r="B114" s="99"/>
      <c r="C114" s="99"/>
      <c r="D114" s="100"/>
      <c r="E114" s="100"/>
      <c r="F114" s="100"/>
      <c r="G114" s="100"/>
      <c r="H114" s="100"/>
      <c r="I114" s="100"/>
      <c r="J114" s="70"/>
      <c r="K114" s="98">
        <v>20</v>
      </c>
      <c r="L114" s="87"/>
      <c r="M114" s="50"/>
      <c r="N114" s="51"/>
      <c r="O114" s="51"/>
      <c r="P114" s="100"/>
      <c r="Q114" s="51"/>
      <c r="R114" s="100"/>
      <c r="S114" s="51"/>
    </row>
    <row r="115" spans="1:20" ht="24.95" customHeight="1">
      <c r="A115" s="52" t="s">
        <v>27</v>
      </c>
      <c r="B115" s="626" t="str">
        <f>IF(ISBLANK('Flight Groups'!C24),"",'Flight Groups'!C24)</f>
        <v/>
      </c>
      <c r="C115" s="626"/>
      <c r="D115" s="626"/>
      <c r="E115" s="626"/>
      <c r="F115" s="397"/>
      <c r="G115" s="61"/>
      <c r="H115" s="61"/>
      <c r="I115" s="53"/>
      <c r="J115" s="95"/>
      <c r="K115" s="52" t="s">
        <v>27</v>
      </c>
      <c r="L115" s="626" t="str">
        <f>IF(ISBLANK('Flight Groups'!C25),"",'Flight Groups'!C25)</f>
        <v/>
      </c>
      <c r="M115" s="626"/>
      <c r="N115" s="626"/>
      <c r="O115" s="626"/>
      <c r="P115" s="397"/>
      <c r="Q115" s="61"/>
      <c r="R115" s="61"/>
      <c r="S115" s="53"/>
      <c r="T115" s="51"/>
    </row>
    <row r="116" spans="1:20" ht="24.95" customHeight="1" thickBot="1">
      <c r="A116" s="56" t="s">
        <v>28</v>
      </c>
      <c r="B116" s="635" t="str">
        <f>IF(ISBLANK('Flight Groups'!D24),"",'Flight Groups'!D24)</f>
        <v/>
      </c>
      <c r="C116" s="635"/>
      <c r="D116" s="635"/>
      <c r="E116" s="635"/>
      <c r="F116" s="635"/>
      <c r="G116" s="635"/>
      <c r="H116" s="627"/>
      <c r="I116" s="635"/>
      <c r="J116" s="95"/>
      <c r="K116" s="78" t="s">
        <v>28</v>
      </c>
      <c r="L116" s="635" t="str">
        <f>IF(ISBLANK('Flight Groups'!D25),"",'Flight Groups'!D25)</f>
        <v/>
      </c>
      <c r="M116" s="635"/>
      <c r="N116" s="635"/>
      <c r="O116" s="635"/>
      <c r="P116" s="635"/>
      <c r="Q116" s="635"/>
      <c r="R116" s="627"/>
      <c r="S116" s="635"/>
      <c r="T116" s="55"/>
    </row>
    <row r="117" spans="1:20" ht="21" customHeight="1">
      <c r="A117" s="628" t="s">
        <v>58</v>
      </c>
      <c r="B117" s="117" t="s">
        <v>59</v>
      </c>
      <c r="C117" s="117" t="s">
        <v>60</v>
      </c>
      <c r="D117" s="630" t="s">
        <v>61</v>
      </c>
      <c r="E117" s="631"/>
      <c r="F117" s="632" t="s">
        <v>106</v>
      </c>
      <c r="G117" s="117" t="s">
        <v>62</v>
      </c>
      <c r="H117" s="569" t="s">
        <v>62</v>
      </c>
      <c r="I117" s="118" t="s">
        <v>63</v>
      </c>
      <c r="K117" s="628" t="s">
        <v>58</v>
      </c>
      <c r="L117" s="117" t="s">
        <v>59</v>
      </c>
      <c r="M117" s="117" t="s">
        <v>60</v>
      </c>
      <c r="N117" s="630" t="s">
        <v>61</v>
      </c>
      <c r="O117" s="631"/>
      <c r="P117" s="632" t="s">
        <v>106</v>
      </c>
      <c r="Q117" s="117" t="s">
        <v>62</v>
      </c>
      <c r="R117" s="569" t="s">
        <v>62</v>
      </c>
      <c r="S117" s="118" t="s">
        <v>63</v>
      </c>
      <c r="T117" s="57"/>
    </row>
    <row r="118" spans="1:20" ht="21" customHeight="1" thickBot="1">
      <c r="A118" s="629"/>
      <c r="B118" s="120" t="s">
        <v>64</v>
      </c>
      <c r="C118" s="120" t="s">
        <v>61</v>
      </c>
      <c r="D118" s="121" t="s">
        <v>39</v>
      </c>
      <c r="E118" s="121" t="s">
        <v>40</v>
      </c>
      <c r="F118" s="633"/>
      <c r="G118" s="120" t="s">
        <v>65</v>
      </c>
      <c r="H118" s="570" t="s">
        <v>151</v>
      </c>
      <c r="I118" s="122" t="s">
        <v>66</v>
      </c>
      <c r="K118" s="629"/>
      <c r="L118" s="120" t="s">
        <v>64</v>
      </c>
      <c r="M118" s="120" t="s">
        <v>61</v>
      </c>
      <c r="N118" s="121" t="s">
        <v>39</v>
      </c>
      <c r="O118" s="121" t="s">
        <v>40</v>
      </c>
      <c r="P118" s="633"/>
      <c r="Q118" s="120" t="s">
        <v>65</v>
      </c>
      <c r="R118" s="570" t="s">
        <v>151</v>
      </c>
      <c r="S118" s="122" t="s">
        <v>66</v>
      </c>
      <c r="T118" s="58"/>
    </row>
    <row r="119" spans="1:20" ht="26.1" customHeight="1">
      <c r="A119" s="131">
        <v>1</v>
      </c>
      <c r="B119" s="125" t="str">
        <f>'Flight Groups'!F24</f>
        <v>A</v>
      </c>
      <c r="C119" s="126">
        <f>IF(ISBLANK('Round 1'!$L$2),"",('Round 1'!$L$2))</f>
        <v>10</v>
      </c>
      <c r="D119" s="132"/>
      <c r="E119" s="133"/>
      <c r="F119" s="133"/>
      <c r="G119" s="134"/>
      <c r="H119" s="574"/>
      <c r="I119" s="135"/>
      <c r="K119" s="131">
        <v>1</v>
      </c>
      <c r="L119" s="125" t="str">
        <f>'Flight Groups'!F25</f>
        <v>B</v>
      </c>
      <c r="M119" s="126">
        <f>IF(ISBLANK('Round 1'!$L$2),"",('Round 1'!$L$2))</f>
        <v>10</v>
      </c>
      <c r="N119" s="132"/>
      <c r="O119" s="133"/>
      <c r="P119" s="133"/>
      <c r="Q119" s="134"/>
      <c r="R119" s="574"/>
      <c r="S119" s="135"/>
      <c r="T119" s="58"/>
    </row>
    <row r="120" spans="1:20" ht="26.1" customHeight="1">
      <c r="A120" s="143">
        <f>A119+1</f>
        <v>2</v>
      </c>
      <c r="B120" s="137" t="str">
        <f>'Flight Groups'!G24</f>
        <v>B</v>
      </c>
      <c r="C120" s="138">
        <f>IF(ISBLANK('Round 2'!$L$2),"",('Round 2'!$L$2))</f>
        <v>10</v>
      </c>
      <c r="D120" s="144"/>
      <c r="E120" s="145"/>
      <c r="F120" s="145"/>
      <c r="G120" s="146"/>
      <c r="H120" s="575"/>
      <c r="I120" s="147"/>
      <c r="K120" s="143">
        <f>K119+1</f>
        <v>2</v>
      </c>
      <c r="L120" s="137" t="str">
        <f>'Flight Groups'!G25</f>
        <v>A</v>
      </c>
      <c r="M120" s="138">
        <f>IF(ISBLANK('Round 2'!$L$2),"",('Round 2'!$L$2))</f>
        <v>10</v>
      </c>
      <c r="N120" s="144"/>
      <c r="O120" s="145"/>
      <c r="P120" s="145"/>
      <c r="Q120" s="146"/>
      <c r="R120" s="575"/>
      <c r="S120" s="147"/>
      <c r="T120" s="59"/>
    </row>
    <row r="121" spans="1:20" ht="26.1" customHeight="1">
      <c r="A121" s="143">
        <f>A120+1</f>
        <v>3</v>
      </c>
      <c r="B121" s="137" t="str">
        <f>'Flight Groups'!H24</f>
        <v>A</v>
      </c>
      <c r="C121" s="138">
        <f>IF(ISBLANK('Round 3'!$L$2),"",('Round 3'!$L$2))</f>
        <v>10</v>
      </c>
      <c r="D121" s="144"/>
      <c r="E121" s="145"/>
      <c r="F121" s="145"/>
      <c r="G121" s="146"/>
      <c r="H121" s="575"/>
      <c r="I121" s="147"/>
      <c r="K121" s="143">
        <f>K120+1</f>
        <v>3</v>
      </c>
      <c r="L121" s="137" t="str">
        <f>'Flight Groups'!H25</f>
        <v>B</v>
      </c>
      <c r="M121" s="138">
        <f>IF(ISBLANK('Round 3'!$L$2),"",('Round 3'!$L$2))</f>
        <v>10</v>
      </c>
      <c r="N121" s="144"/>
      <c r="O121" s="145"/>
      <c r="P121" s="145"/>
      <c r="Q121" s="146"/>
      <c r="R121" s="575"/>
      <c r="S121" s="147"/>
      <c r="T121" s="59"/>
    </row>
    <row r="122" spans="1:20" ht="26.1" customHeight="1">
      <c r="A122" s="143">
        <f>A121+1</f>
        <v>4</v>
      </c>
      <c r="B122" s="137" t="str">
        <f>'Flight Groups'!I24</f>
        <v>B</v>
      </c>
      <c r="C122" s="138">
        <f>IF(ISBLANK('Round 4'!$L$2),"",('Round 4'!$L$2))</f>
        <v>10</v>
      </c>
      <c r="D122" s="144"/>
      <c r="E122" s="145"/>
      <c r="F122" s="145"/>
      <c r="G122" s="146"/>
      <c r="H122" s="575"/>
      <c r="I122" s="147"/>
      <c r="K122" s="143">
        <f>K121+1</f>
        <v>4</v>
      </c>
      <c r="L122" s="137" t="str">
        <f>'Flight Groups'!I25</f>
        <v>A</v>
      </c>
      <c r="M122" s="138">
        <f>IF(ISBLANK('Round 4'!$L$2),"",('Round 4'!$L$2))</f>
        <v>10</v>
      </c>
      <c r="N122" s="144"/>
      <c r="O122" s="145"/>
      <c r="P122" s="145"/>
      <c r="Q122" s="146"/>
      <c r="R122" s="575"/>
      <c r="S122" s="147"/>
      <c r="T122" s="59"/>
    </row>
    <row r="123" spans="1:20" ht="26.1" customHeight="1">
      <c r="A123" s="143">
        <f>A122+1</f>
        <v>5</v>
      </c>
      <c r="B123" s="137" t="str">
        <f>'Flight Groups'!J24</f>
        <v>B</v>
      </c>
      <c r="C123" s="138">
        <f>IF(ISBLANK('Round 5'!$L$2),"",('Round 5'!$L$2))</f>
        <v>10</v>
      </c>
      <c r="D123" s="144"/>
      <c r="E123" s="145"/>
      <c r="F123" s="145"/>
      <c r="G123" s="146"/>
      <c r="H123" s="575"/>
      <c r="I123" s="147"/>
      <c r="K123" s="143">
        <f>K122+1</f>
        <v>5</v>
      </c>
      <c r="L123" s="137" t="str">
        <f>'Flight Groups'!J25</f>
        <v>A</v>
      </c>
      <c r="M123" s="138">
        <f>IF(ISBLANK('Round 5'!$L$2),"",('Round 5'!$L$2))</f>
        <v>10</v>
      </c>
      <c r="N123" s="144"/>
      <c r="O123" s="145"/>
      <c r="P123" s="145"/>
      <c r="Q123" s="146"/>
      <c r="R123" s="575"/>
      <c r="S123" s="147"/>
      <c r="T123" s="59"/>
    </row>
    <row r="124" spans="1:20" ht="26.1" customHeight="1" thickBot="1">
      <c r="A124" s="160">
        <f>A123+1</f>
        <v>6</v>
      </c>
      <c r="B124" s="154" t="str">
        <f>'Flight Groups'!K24</f>
        <v>A</v>
      </c>
      <c r="C124" s="155">
        <f>IF(ISBLANK('Round 6'!$L$2),"",('Round 6'!$L$2))</f>
        <v>10</v>
      </c>
      <c r="D124" s="161"/>
      <c r="E124" s="162"/>
      <c r="F124" s="162"/>
      <c r="G124" s="163"/>
      <c r="H124" s="577"/>
      <c r="I124" s="164"/>
      <c r="K124" s="160">
        <f>K123+1</f>
        <v>6</v>
      </c>
      <c r="L124" s="154" t="str">
        <f>'Flight Groups'!K25</f>
        <v>B</v>
      </c>
      <c r="M124" s="155">
        <f>IF(ISBLANK('Round 6'!$L$2),"",('Round 6'!$L$2))</f>
        <v>10</v>
      </c>
      <c r="N124" s="161"/>
      <c r="O124" s="162"/>
      <c r="P124" s="162"/>
      <c r="Q124" s="163"/>
      <c r="R124" s="577"/>
      <c r="S124" s="164"/>
      <c r="T124" s="59"/>
    </row>
    <row r="125" spans="1:20" ht="21" customHeight="1">
      <c r="A125" s="59"/>
      <c r="B125" s="62"/>
      <c r="C125" s="59"/>
      <c r="D125" s="59"/>
      <c r="E125" s="60"/>
      <c r="F125" s="60"/>
      <c r="G125" s="61"/>
      <c r="H125" s="61"/>
      <c r="I125" s="59"/>
      <c r="K125" s="59"/>
      <c r="L125" s="62"/>
      <c r="M125" s="59"/>
      <c r="N125" s="59"/>
      <c r="O125" s="60"/>
      <c r="P125" s="60"/>
      <c r="Q125" s="61"/>
      <c r="R125" s="61"/>
      <c r="S125" s="59"/>
      <c r="T125" s="59"/>
    </row>
    <row r="126" spans="1:20" ht="24.95" customHeight="1">
      <c r="A126" s="98">
        <v>21</v>
      </c>
      <c r="B126" s="99"/>
      <c r="C126" s="99"/>
      <c r="D126" s="100"/>
      <c r="E126" s="100"/>
      <c r="F126" s="100"/>
      <c r="G126" s="100"/>
      <c r="H126" s="100"/>
      <c r="I126" s="100"/>
      <c r="J126" s="70"/>
      <c r="K126" s="98">
        <v>22</v>
      </c>
      <c r="L126" s="50"/>
      <c r="M126" s="50"/>
      <c r="N126" s="51"/>
      <c r="O126" s="51"/>
      <c r="P126" s="100"/>
      <c r="Q126" s="51"/>
      <c r="R126" s="100"/>
      <c r="S126" s="51"/>
      <c r="T126" s="59"/>
    </row>
    <row r="127" spans="1:20" ht="24.95" customHeight="1">
      <c r="A127" s="52" t="s">
        <v>27</v>
      </c>
      <c r="B127" s="626" t="str">
        <f>IF(ISBLANK('Flight Groups'!C26),"",'Flight Groups'!C26)</f>
        <v/>
      </c>
      <c r="C127" s="626"/>
      <c r="D127" s="626"/>
      <c r="E127" s="626"/>
      <c r="F127" s="397"/>
      <c r="G127" s="61"/>
      <c r="H127" s="61"/>
      <c r="I127" s="53"/>
      <c r="J127" s="95"/>
      <c r="K127" s="52" t="s">
        <v>27</v>
      </c>
      <c r="L127" s="626" t="str">
        <f>IF(ISBLANK('Flight Groups'!C27),"",'Flight Groups'!C27)</f>
        <v/>
      </c>
      <c r="M127" s="626"/>
      <c r="N127" s="626"/>
      <c r="O127" s="626"/>
      <c r="P127" s="397"/>
      <c r="Q127" s="61"/>
      <c r="R127" s="61"/>
      <c r="S127" s="53"/>
      <c r="T127" s="59"/>
    </row>
    <row r="128" spans="1:20" ht="24.95" customHeight="1" thickBot="1">
      <c r="A128" s="56" t="s">
        <v>28</v>
      </c>
      <c r="B128" s="635" t="str">
        <f>IF(ISBLANK('Flight Groups'!D26),"",'Flight Groups'!D26)</f>
        <v/>
      </c>
      <c r="C128" s="635"/>
      <c r="D128" s="635"/>
      <c r="E128" s="635"/>
      <c r="F128" s="635"/>
      <c r="G128" s="635"/>
      <c r="H128" s="627"/>
      <c r="I128" s="635"/>
      <c r="J128" s="95"/>
      <c r="K128" s="78" t="s">
        <v>28</v>
      </c>
      <c r="L128" s="635" t="str">
        <f>IF(ISBLANK('Flight Groups'!D27),"",'Flight Groups'!D27)</f>
        <v/>
      </c>
      <c r="M128" s="635"/>
      <c r="N128" s="635"/>
      <c r="O128" s="635"/>
      <c r="P128" s="635"/>
      <c r="Q128" s="635"/>
      <c r="R128" s="627"/>
      <c r="S128" s="635"/>
      <c r="T128" s="59"/>
    </row>
    <row r="129" spans="1:20" ht="21" customHeight="1">
      <c r="A129" s="628" t="s">
        <v>58</v>
      </c>
      <c r="B129" s="117" t="s">
        <v>59</v>
      </c>
      <c r="C129" s="117" t="s">
        <v>60</v>
      </c>
      <c r="D129" s="630" t="s">
        <v>61</v>
      </c>
      <c r="E129" s="631"/>
      <c r="F129" s="632" t="s">
        <v>106</v>
      </c>
      <c r="G129" s="117" t="s">
        <v>62</v>
      </c>
      <c r="H129" s="569" t="s">
        <v>62</v>
      </c>
      <c r="I129" s="118" t="s">
        <v>63</v>
      </c>
      <c r="K129" s="628" t="s">
        <v>58</v>
      </c>
      <c r="L129" s="117" t="s">
        <v>59</v>
      </c>
      <c r="M129" s="117" t="s">
        <v>60</v>
      </c>
      <c r="N129" s="630" t="s">
        <v>61</v>
      </c>
      <c r="O129" s="631"/>
      <c r="P129" s="632" t="s">
        <v>106</v>
      </c>
      <c r="Q129" s="117" t="s">
        <v>62</v>
      </c>
      <c r="R129" s="569" t="s">
        <v>62</v>
      </c>
      <c r="S129" s="118" t="s">
        <v>63</v>
      </c>
    </row>
    <row r="130" spans="1:20" ht="21" customHeight="1" thickBot="1">
      <c r="A130" s="629"/>
      <c r="B130" s="120" t="s">
        <v>64</v>
      </c>
      <c r="C130" s="120" t="s">
        <v>61</v>
      </c>
      <c r="D130" s="121" t="s">
        <v>39</v>
      </c>
      <c r="E130" s="121" t="s">
        <v>40</v>
      </c>
      <c r="F130" s="633"/>
      <c r="G130" s="120" t="s">
        <v>65</v>
      </c>
      <c r="H130" s="570" t="s">
        <v>151</v>
      </c>
      <c r="I130" s="122" t="s">
        <v>66</v>
      </c>
      <c r="K130" s="629"/>
      <c r="L130" s="120" t="s">
        <v>64</v>
      </c>
      <c r="M130" s="120" t="s">
        <v>61</v>
      </c>
      <c r="N130" s="121" t="s">
        <v>39</v>
      </c>
      <c r="O130" s="121" t="s">
        <v>40</v>
      </c>
      <c r="P130" s="633"/>
      <c r="Q130" s="120" t="s">
        <v>65</v>
      </c>
      <c r="R130" s="570" t="s">
        <v>151</v>
      </c>
      <c r="S130" s="122" t="s">
        <v>66</v>
      </c>
      <c r="T130" s="51"/>
    </row>
    <row r="131" spans="1:20" ht="26.1" customHeight="1">
      <c r="A131" s="131">
        <v>1</v>
      </c>
      <c r="B131" s="125" t="str">
        <f>'Flight Groups'!F26</f>
        <v>A</v>
      </c>
      <c r="C131" s="126">
        <f>IF(ISBLANK('Round 1'!$L$2),"",('Round 1'!$L$2))</f>
        <v>10</v>
      </c>
      <c r="D131" s="132"/>
      <c r="E131" s="133"/>
      <c r="F131" s="133"/>
      <c r="G131" s="134"/>
      <c r="H131" s="574"/>
      <c r="I131" s="135"/>
      <c r="K131" s="131">
        <v>1</v>
      </c>
      <c r="L131" s="125" t="str">
        <f>'Flight Groups'!F27</f>
        <v>B</v>
      </c>
      <c r="M131" s="126">
        <f>IF(ISBLANK('Round 1'!$L$2),"",('Round 1'!$L$2))</f>
        <v>10</v>
      </c>
      <c r="N131" s="132"/>
      <c r="O131" s="133"/>
      <c r="P131" s="133"/>
      <c r="Q131" s="134"/>
      <c r="R131" s="574"/>
      <c r="S131" s="135"/>
      <c r="T131" s="53"/>
    </row>
    <row r="132" spans="1:20" ht="26.1" customHeight="1">
      <c r="A132" s="143">
        <f>A131+1</f>
        <v>2</v>
      </c>
      <c r="B132" s="137" t="str">
        <f>'Flight Groups'!G26</f>
        <v>B</v>
      </c>
      <c r="C132" s="138">
        <f>IF(ISBLANK('Round 2'!$L$2),"",('Round 2'!$L$2))</f>
        <v>10</v>
      </c>
      <c r="D132" s="144"/>
      <c r="E132" s="145"/>
      <c r="F132" s="145"/>
      <c r="G132" s="146"/>
      <c r="H132" s="575"/>
      <c r="I132" s="147"/>
      <c r="K132" s="143">
        <f>K131+1</f>
        <v>2</v>
      </c>
      <c r="L132" s="137" t="str">
        <f>'Flight Groups'!G27</f>
        <v>A</v>
      </c>
      <c r="M132" s="138">
        <f>IF(ISBLANK('Round 2'!$L$2),"",('Round 2'!$L$2))</f>
        <v>10</v>
      </c>
      <c r="N132" s="144"/>
      <c r="O132" s="145"/>
      <c r="P132" s="145"/>
      <c r="Q132" s="146"/>
      <c r="R132" s="575"/>
      <c r="S132" s="147"/>
      <c r="T132" s="55"/>
    </row>
    <row r="133" spans="1:20" ht="26.1" customHeight="1">
      <c r="A133" s="143">
        <f>A132+1</f>
        <v>3</v>
      </c>
      <c r="B133" s="137" t="str">
        <f>'Flight Groups'!H26</f>
        <v>A</v>
      </c>
      <c r="C133" s="138">
        <f>IF(ISBLANK('Round 3'!$L$2),"",('Round 3'!$L$2))</f>
        <v>10</v>
      </c>
      <c r="D133" s="144"/>
      <c r="E133" s="145"/>
      <c r="F133" s="145"/>
      <c r="G133" s="146"/>
      <c r="H133" s="575"/>
      <c r="I133" s="147"/>
      <c r="K133" s="143">
        <f>K132+1</f>
        <v>3</v>
      </c>
      <c r="L133" s="137" t="str">
        <f>'Flight Groups'!H27</f>
        <v>B</v>
      </c>
      <c r="M133" s="138">
        <f>IF(ISBLANK('Round 3'!$L$2),"",('Round 3'!$L$2))</f>
        <v>10</v>
      </c>
      <c r="N133" s="144"/>
      <c r="O133" s="145"/>
      <c r="P133" s="145"/>
      <c r="Q133" s="146"/>
      <c r="R133" s="575"/>
      <c r="S133" s="147"/>
      <c r="T133" s="54"/>
    </row>
    <row r="134" spans="1:20" ht="26.1" customHeight="1">
      <c r="A134" s="143">
        <f>A133+1</f>
        <v>4</v>
      </c>
      <c r="B134" s="137" t="str">
        <f>'Flight Groups'!I26</f>
        <v>B</v>
      </c>
      <c r="C134" s="138">
        <f>IF(ISBLANK('Round 4'!$L$2),"",('Round 4'!$L$2))</f>
        <v>10</v>
      </c>
      <c r="D134" s="144"/>
      <c r="E134" s="145"/>
      <c r="F134" s="145"/>
      <c r="G134" s="146"/>
      <c r="H134" s="575"/>
      <c r="I134" s="147"/>
      <c r="K134" s="143">
        <f>K133+1</f>
        <v>4</v>
      </c>
      <c r="L134" s="137" t="str">
        <f>'Flight Groups'!I27</f>
        <v>A</v>
      </c>
      <c r="M134" s="138">
        <f>IF(ISBLANK('Round 4'!$L$2),"",('Round 4'!$L$2))</f>
        <v>10</v>
      </c>
      <c r="N134" s="144"/>
      <c r="O134" s="145"/>
      <c r="P134" s="145"/>
      <c r="Q134" s="146"/>
      <c r="R134" s="575"/>
      <c r="S134" s="147"/>
      <c r="T134" s="57"/>
    </row>
    <row r="135" spans="1:20" ht="26.1" customHeight="1">
      <c r="A135" s="143">
        <f>A134+1</f>
        <v>5</v>
      </c>
      <c r="B135" s="137" t="str">
        <f>'Flight Groups'!J26</f>
        <v>A</v>
      </c>
      <c r="C135" s="138">
        <f>IF(ISBLANK('Round 5'!$L$2),"",('Round 5'!$L$2))</f>
        <v>10</v>
      </c>
      <c r="D135" s="144"/>
      <c r="E135" s="145"/>
      <c r="F135" s="145"/>
      <c r="G135" s="146"/>
      <c r="H135" s="575"/>
      <c r="I135" s="147"/>
      <c r="K135" s="143">
        <f>K134+1</f>
        <v>5</v>
      </c>
      <c r="L135" s="137" t="str">
        <f>'Flight Groups'!J27</f>
        <v>B</v>
      </c>
      <c r="M135" s="138">
        <f>IF(ISBLANK('Round 5'!$L$2),"",('Round 5'!$L$2))</f>
        <v>10</v>
      </c>
      <c r="N135" s="144"/>
      <c r="O135" s="145"/>
      <c r="P135" s="145"/>
      <c r="Q135" s="146"/>
      <c r="R135" s="575"/>
      <c r="S135" s="147"/>
      <c r="T135" s="58"/>
    </row>
    <row r="136" spans="1:20" ht="26.1" customHeight="1" thickBot="1">
      <c r="A136" s="160">
        <f>A135+1</f>
        <v>6</v>
      </c>
      <c r="B136" s="154" t="str">
        <f>'Flight Groups'!K26</f>
        <v>A</v>
      </c>
      <c r="C136" s="155">
        <f>IF(ISBLANK('Round 6'!$L$2),"",('Round 6'!$L$2))</f>
        <v>10</v>
      </c>
      <c r="D136" s="161"/>
      <c r="E136" s="162"/>
      <c r="F136" s="162"/>
      <c r="G136" s="163"/>
      <c r="H136" s="577"/>
      <c r="I136" s="164"/>
      <c r="K136" s="160">
        <f>K135+1</f>
        <v>6</v>
      </c>
      <c r="L136" s="154" t="str">
        <f>'Flight Groups'!K27</f>
        <v>B</v>
      </c>
      <c r="M136" s="155">
        <f>IF(ISBLANK('Round 6'!$L$2),"",('Round 6'!$L$2))</f>
        <v>10</v>
      </c>
      <c r="N136" s="161"/>
      <c r="O136" s="162"/>
      <c r="P136" s="162"/>
      <c r="Q136" s="163"/>
      <c r="R136" s="577"/>
      <c r="S136" s="164"/>
      <c r="T136" s="58"/>
    </row>
    <row r="137" spans="1:20" ht="21" customHeight="1">
      <c r="T137" s="59"/>
    </row>
    <row r="138" spans="1:20" ht="21" customHeight="1">
      <c r="T138" s="59"/>
    </row>
    <row r="139" spans="1:20" ht="24.95" customHeight="1">
      <c r="A139" s="98">
        <v>23</v>
      </c>
      <c r="B139" s="87"/>
      <c r="C139" s="87"/>
      <c r="D139" s="88"/>
      <c r="E139" s="88"/>
      <c r="F139" s="88"/>
      <c r="G139" s="88"/>
      <c r="H139" s="88"/>
      <c r="I139" s="88"/>
      <c r="J139" s="89"/>
      <c r="K139" s="98">
        <v>24</v>
      </c>
      <c r="L139" s="50"/>
      <c r="M139" s="50"/>
      <c r="N139" s="51"/>
      <c r="O139" s="51"/>
      <c r="P139" s="88"/>
      <c r="Q139" s="51"/>
      <c r="R139" s="88"/>
      <c r="S139" s="51"/>
      <c r="T139" s="59"/>
    </row>
    <row r="140" spans="1:20" ht="24.95" customHeight="1">
      <c r="A140" s="52" t="s">
        <v>27</v>
      </c>
      <c r="B140" s="626" t="str">
        <f>IF(ISBLANK('Flight Groups'!C28),"",'Flight Groups'!C28)</f>
        <v/>
      </c>
      <c r="C140" s="626"/>
      <c r="D140" s="626"/>
      <c r="E140" s="626"/>
      <c r="F140" s="397"/>
      <c r="G140" s="61"/>
      <c r="H140" s="61"/>
      <c r="I140" s="53"/>
      <c r="J140" s="95"/>
      <c r="K140" s="52" t="s">
        <v>27</v>
      </c>
      <c r="L140" s="626" t="str">
        <f>IF(ISBLANK('Flight Groups'!C29),"",'Flight Groups'!C29)</f>
        <v/>
      </c>
      <c r="M140" s="626"/>
      <c r="N140" s="626"/>
      <c r="O140" s="626"/>
      <c r="P140" s="397"/>
      <c r="Q140" s="61"/>
      <c r="R140" s="61"/>
      <c r="S140" s="53"/>
      <c r="T140" s="59"/>
    </row>
    <row r="141" spans="1:20" ht="24.95" customHeight="1" thickBot="1">
      <c r="A141" s="56" t="s">
        <v>28</v>
      </c>
      <c r="B141" s="635" t="str">
        <f>IF(ISBLANK('Flight Groups'!D28),"",'Flight Groups'!D28)</f>
        <v/>
      </c>
      <c r="C141" s="635"/>
      <c r="D141" s="635"/>
      <c r="E141" s="635"/>
      <c r="F141" s="635"/>
      <c r="G141" s="635"/>
      <c r="H141" s="627"/>
      <c r="I141" s="635"/>
      <c r="J141" s="95"/>
      <c r="K141" s="78" t="s">
        <v>28</v>
      </c>
      <c r="L141" s="635" t="str">
        <f>IF(ISBLANK('Flight Groups'!D29),"",'Flight Groups'!D29)</f>
        <v/>
      </c>
      <c r="M141" s="635"/>
      <c r="N141" s="635"/>
      <c r="O141" s="635"/>
      <c r="P141" s="635"/>
      <c r="Q141" s="635"/>
      <c r="R141" s="627"/>
      <c r="S141" s="635"/>
      <c r="T141" s="59"/>
    </row>
    <row r="142" spans="1:20" ht="21" customHeight="1">
      <c r="A142" s="628" t="s">
        <v>58</v>
      </c>
      <c r="B142" s="117" t="s">
        <v>59</v>
      </c>
      <c r="C142" s="117" t="s">
        <v>60</v>
      </c>
      <c r="D142" s="630" t="s">
        <v>61</v>
      </c>
      <c r="E142" s="631"/>
      <c r="F142" s="632" t="s">
        <v>106</v>
      </c>
      <c r="G142" s="117" t="s">
        <v>62</v>
      </c>
      <c r="H142" s="569" t="s">
        <v>62</v>
      </c>
      <c r="I142" s="118" t="s">
        <v>63</v>
      </c>
      <c r="K142" s="628" t="s">
        <v>58</v>
      </c>
      <c r="L142" s="117" t="s">
        <v>59</v>
      </c>
      <c r="M142" s="117" t="s">
        <v>60</v>
      </c>
      <c r="N142" s="630" t="s">
        <v>61</v>
      </c>
      <c r="O142" s="631"/>
      <c r="P142" s="632" t="s">
        <v>106</v>
      </c>
      <c r="Q142" s="117" t="s">
        <v>62</v>
      </c>
      <c r="R142" s="569" t="s">
        <v>62</v>
      </c>
      <c r="S142" s="118" t="s">
        <v>63</v>
      </c>
      <c r="T142" s="59"/>
    </row>
    <row r="143" spans="1:20" ht="21" customHeight="1" thickBot="1">
      <c r="A143" s="629"/>
      <c r="B143" s="120" t="s">
        <v>64</v>
      </c>
      <c r="C143" s="120" t="s">
        <v>61</v>
      </c>
      <c r="D143" s="121" t="s">
        <v>39</v>
      </c>
      <c r="E143" s="121" t="s">
        <v>40</v>
      </c>
      <c r="F143" s="633"/>
      <c r="G143" s="120" t="s">
        <v>65</v>
      </c>
      <c r="H143" s="570" t="s">
        <v>151</v>
      </c>
      <c r="I143" s="122" t="s">
        <v>66</v>
      </c>
      <c r="K143" s="629"/>
      <c r="L143" s="120" t="s">
        <v>64</v>
      </c>
      <c r="M143" s="120" t="s">
        <v>61</v>
      </c>
      <c r="N143" s="121" t="s">
        <v>39</v>
      </c>
      <c r="O143" s="121" t="s">
        <v>40</v>
      </c>
      <c r="P143" s="633"/>
      <c r="Q143" s="120" t="s">
        <v>65</v>
      </c>
      <c r="R143" s="570" t="s">
        <v>151</v>
      </c>
      <c r="S143" s="122" t="s">
        <v>66</v>
      </c>
    </row>
    <row r="144" spans="1:20" ht="26.1" customHeight="1">
      <c r="A144" s="131">
        <v>1</v>
      </c>
      <c r="B144" s="125" t="str">
        <f>'Flight Groups'!F28</f>
        <v>A</v>
      </c>
      <c r="C144" s="126">
        <f>IF(ISBLANK('Round 1'!$L$2),"",('Round 1'!$L$2))</f>
        <v>10</v>
      </c>
      <c r="D144" s="132"/>
      <c r="E144" s="133"/>
      <c r="F144" s="133"/>
      <c r="G144" s="134"/>
      <c r="H144" s="574"/>
      <c r="I144" s="135"/>
      <c r="K144" s="131">
        <v>1</v>
      </c>
      <c r="L144" s="125" t="str">
        <f>'Flight Groups'!F29</f>
        <v>B</v>
      </c>
      <c r="M144" s="126">
        <f>IF(ISBLANK('Round 1'!$L$2),"",('Round 1'!$L$2))</f>
        <v>10</v>
      </c>
      <c r="N144" s="132"/>
      <c r="O144" s="133"/>
      <c r="P144" s="133"/>
      <c r="Q144" s="134"/>
      <c r="R144" s="574"/>
      <c r="S144" s="135"/>
    </row>
    <row r="145" spans="1:20" ht="26.1" customHeight="1">
      <c r="A145" s="143">
        <f>A144+1</f>
        <v>2</v>
      </c>
      <c r="B145" s="137" t="str">
        <f>'Flight Groups'!G28</f>
        <v>B</v>
      </c>
      <c r="C145" s="138">
        <f>IF(ISBLANK('Round 2'!$L$2),"",('Round 2'!$L$2))</f>
        <v>10</v>
      </c>
      <c r="D145" s="144"/>
      <c r="E145" s="145"/>
      <c r="F145" s="145"/>
      <c r="G145" s="146"/>
      <c r="H145" s="575"/>
      <c r="I145" s="147"/>
      <c r="K145" s="143">
        <f>K144+1</f>
        <v>2</v>
      </c>
      <c r="L145" s="137" t="str">
        <f>'Flight Groups'!G29</f>
        <v>A</v>
      </c>
      <c r="M145" s="138">
        <f>IF(ISBLANK('Round 2'!$L$2),"",('Round 2'!$L$2))</f>
        <v>10</v>
      </c>
      <c r="N145" s="144"/>
      <c r="O145" s="145"/>
      <c r="P145" s="145"/>
      <c r="Q145" s="146"/>
      <c r="R145" s="575"/>
      <c r="S145" s="147"/>
    </row>
    <row r="146" spans="1:20" ht="26.1" customHeight="1">
      <c r="A146" s="143">
        <f>A145+1</f>
        <v>3</v>
      </c>
      <c r="B146" s="137" t="str">
        <f>'Flight Groups'!H28</f>
        <v>A</v>
      </c>
      <c r="C146" s="138">
        <f>IF(ISBLANK('Round 3'!$L$2),"",('Round 3'!$L$2))</f>
        <v>10</v>
      </c>
      <c r="D146" s="144"/>
      <c r="E146" s="145"/>
      <c r="F146" s="145"/>
      <c r="G146" s="146"/>
      <c r="H146" s="575"/>
      <c r="I146" s="147"/>
      <c r="K146" s="143">
        <f>K145+1</f>
        <v>3</v>
      </c>
      <c r="L146" s="137" t="str">
        <f>'Flight Groups'!H29</f>
        <v>B</v>
      </c>
      <c r="M146" s="138">
        <f>IF(ISBLANK('Round 3'!$L$2),"",('Round 3'!$L$2))</f>
        <v>10</v>
      </c>
      <c r="N146" s="144"/>
      <c r="O146" s="145"/>
      <c r="P146" s="145"/>
      <c r="Q146" s="146"/>
      <c r="R146" s="575"/>
      <c r="S146" s="147"/>
      <c r="T146" s="51"/>
    </row>
    <row r="147" spans="1:20" ht="26.1" customHeight="1">
      <c r="A147" s="143">
        <f>A146+1</f>
        <v>4</v>
      </c>
      <c r="B147" s="137" t="str">
        <f>'Flight Groups'!I28</f>
        <v>A</v>
      </c>
      <c r="C147" s="138">
        <f>IF(ISBLANK('Round 4'!$L$2),"",('Round 4'!$L$2))</f>
        <v>10</v>
      </c>
      <c r="D147" s="144"/>
      <c r="E147" s="145"/>
      <c r="F147" s="145"/>
      <c r="G147" s="146"/>
      <c r="H147" s="575"/>
      <c r="I147" s="147"/>
      <c r="K147" s="143">
        <f>K146+1</f>
        <v>4</v>
      </c>
      <c r="L147" s="137" t="str">
        <f>'Flight Groups'!I29</f>
        <v>B</v>
      </c>
      <c r="M147" s="138">
        <f>IF(ISBLANK('Round 4'!$L$2),"",('Round 4'!$L$2))</f>
        <v>10</v>
      </c>
      <c r="N147" s="144"/>
      <c r="O147" s="145"/>
      <c r="P147" s="145"/>
      <c r="Q147" s="146"/>
      <c r="R147" s="575"/>
      <c r="S147" s="147"/>
      <c r="T147" s="53"/>
    </row>
    <row r="148" spans="1:20" ht="26.1" customHeight="1">
      <c r="A148" s="143">
        <f>A147+1</f>
        <v>5</v>
      </c>
      <c r="B148" s="137" t="str">
        <f>'Flight Groups'!J28</f>
        <v>B</v>
      </c>
      <c r="C148" s="138">
        <f>IF(ISBLANK('Round 5'!$L$2),"",('Round 5'!$L$2))</f>
        <v>10</v>
      </c>
      <c r="D148" s="144"/>
      <c r="E148" s="145"/>
      <c r="F148" s="145"/>
      <c r="G148" s="146"/>
      <c r="H148" s="575"/>
      <c r="I148" s="147"/>
      <c r="K148" s="143">
        <f>K147+1</f>
        <v>5</v>
      </c>
      <c r="L148" s="137" t="str">
        <f>'Flight Groups'!J29</f>
        <v>A</v>
      </c>
      <c r="M148" s="138">
        <f>IF(ISBLANK('Round 5'!$L$2),"",('Round 5'!$L$2))</f>
        <v>10</v>
      </c>
      <c r="N148" s="144"/>
      <c r="O148" s="145"/>
      <c r="P148" s="145"/>
      <c r="Q148" s="146"/>
      <c r="R148" s="575"/>
      <c r="S148" s="147"/>
      <c r="T148" s="55"/>
    </row>
    <row r="149" spans="1:20" ht="26.1" customHeight="1" thickBot="1">
      <c r="A149" s="160">
        <f>A148+1</f>
        <v>6</v>
      </c>
      <c r="B149" s="154" t="str">
        <f>'Flight Groups'!K28</f>
        <v>A</v>
      </c>
      <c r="C149" s="155">
        <f>IF(ISBLANK('Round 6'!$L$2),"",('Round 6'!$L$2))</f>
        <v>10</v>
      </c>
      <c r="D149" s="161"/>
      <c r="E149" s="162"/>
      <c r="F149" s="162"/>
      <c r="G149" s="163"/>
      <c r="H149" s="577"/>
      <c r="I149" s="164"/>
      <c r="K149" s="160">
        <f>K148+1</f>
        <v>6</v>
      </c>
      <c r="L149" s="154" t="str">
        <f>'Flight Groups'!K29</f>
        <v>B</v>
      </c>
      <c r="M149" s="155">
        <f>IF(ISBLANK('Round 6'!$L$2),"",('Round 6'!$L$2))</f>
        <v>10</v>
      </c>
      <c r="N149" s="161"/>
      <c r="O149" s="162"/>
      <c r="P149" s="162"/>
      <c r="Q149" s="163"/>
      <c r="R149" s="577"/>
      <c r="S149" s="164"/>
      <c r="T149" s="54"/>
    </row>
    <row r="150" spans="1:20" ht="21" customHeight="1">
      <c r="A150" s="59"/>
      <c r="B150" s="62"/>
      <c r="C150" s="59"/>
      <c r="D150" s="59"/>
      <c r="E150" s="60"/>
      <c r="F150" s="60"/>
      <c r="G150" s="61"/>
      <c r="H150" s="61"/>
      <c r="I150" s="59"/>
      <c r="K150" s="59"/>
      <c r="L150" s="62"/>
      <c r="M150" s="59"/>
      <c r="N150" s="59"/>
      <c r="O150" s="60"/>
      <c r="P150" s="60"/>
      <c r="Q150" s="61"/>
      <c r="R150" s="61"/>
      <c r="S150" s="59"/>
      <c r="T150" s="54"/>
    </row>
    <row r="151" spans="1:20" ht="24.95" customHeight="1">
      <c r="A151" s="98">
        <v>25</v>
      </c>
      <c r="B151" s="87"/>
      <c r="C151" s="87"/>
      <c r="D151" s="88"/>
      <c r="E151" s="88"/>
      <c r="F151" s="88"/>
      <c r="G151" s="88"/>
      <c r="H151" s="88"/>
      <c r="I151" s="88"/>
      <c r="J151" s="89"/>
      <c r="K151" s="98">
        <v>26</v>
      </c>
      <c r="L151" s="50"/>
      <c r="M151" s="50"/>
      <c r="N151" s="51"/>
      <c r="O151" s="51"/>
      <c r="P151" s="88"/>
      <c r="Q151" s="51"/>
      <c r="R151" s="88"/>
      <c r="S151" s="51"/>
      <c r="T151" s="57"/>
    </row>
    <row r="152" spans="1:20" ht="24.95" customHeight="1">
      <c r="A152" s="52" t="s">
        <v>27</v>
      </c>
      <c r="B152" s="626" t="str">
        <f>IF(ISBLANK('Flight Groups'!C30),"",'Flight Groups'!C30)</f>
        <v/>
      </c>
      <c r="C152" s="626"/>
      <c r="D152" s="626"/>
      <c r="E152" s="626"/>
      <c r="F152" s="397"/>
      <c r="G152" s="61"/>
      <c r="H152" s="61"/>
      <c r="I152" s="53"/>
      <c r="J152" s="95"/>
      <c r="K152" s="52" t="s">
        <v>27</v>
      </c>
      <c r="L152" s="626" t="str">
        <f>IF(ISBLANK('Flight Groups'!C31),"",'Flight Groups'!C31)</f>
        <v/>
      </c>
      <c r="M152" s="626"/>
      <c r="N152" s="626"/>
      <c r="O152" s="626"/>
      <c r="P152" s="397"/>
      <c r="Q152" s="61"/>
      <c r="R152" s="61"/>
      <c r="S152" s="53"/>
      <c r="T152" s="58"/>
    </row>
    <row r="153" spans="1:20" ht="24.95" customHeight="1" thickBot="1">
      <c r="A153" s="56" t="s">
        <v>28</v>
      </c>
      <c r="B153" s="635" t="str">
        <f>IF(ISBLANK('Flight Groups'!D30),"",'Flight Groups'!D30)</f>
        <v/>
      </c>
      <c r="C153" s="635"/>
      <c r="D153" s="635"/>
      <c r="E153" s="635"/>
      <c r="F153" s="635"/>
      <c r="G153" s="635"/>
      <c r="H153" s="627"/>
      <c r="I153" s="635"/>
      <c r="J153" s="95"/>
      <c r="K153" s="78" t="s">
        <v>28</v>
      </c>
      <c r="L153" s="635" t="str">
        <f>IF(ISBLANK('Flight Groups'!D31),"",'Flight Groups'!D31)</f>
        <v/>
      </c>
      <c r="M153" s="635"/>
      <c r="N153" s="635"/>
      <c r="O153" s="635"/>
      <c r="P153" s="635"/>
      <c r="Q153" s="635"/>
      <c r="R153" s="627"/>
      <c r="S153" s="635"/>
      <c r="T153" s="59"/>
    </row>
    <row r="154" spans="1:20" ht="21" customHeight="1">
      <c r="A154" s="628" t="s">
        <v>58</v>
      </c>
      <c r="B154" s="117" t="s">
        <v>59</v>
      </c>
      <c r="C154" s="117" t="s">
        <v>60</v>
      </c>
      <c r="D154" s="630" t="s">
        <v>61</v>
      </c>
      <c r="E154" s="631"/>
      <c r="F154" s="632" t="s">
        <v>106</v>
      </c>
      <c r="G154" s="117" t="s">
        <v>62</v>
      </c>
      <c r="H154" s="569" t="s">
        <v>62</v>
      </c>
      <c r="I154" s="118" t="s">
        <v>63</v>
      </c>
      <c r="K154" s="628" t="s">
        <v>58</v>
      </c>
      <c r="L154" s="117" t="s">
        <v>59</v>
      </c>
      <c r="M154" s="117" t="s">
        <v>60</v>
      </c>
      <c r="N154" s="630" t="s">
        <v>61</v>
      </c>
      <c r="O154" s="631"/>
      <c r="P154" s="632" t="s">
        <v>106</v>
      </c>
      <c r="Q154" s="117" t="s">
        <v>62</v>
      </c>
      <c r="R154" s="569" t="s">
        <v>62</v>
      </c>
      <c r="S154" s="118" t="s">
        <v>63</v>
      </c>
      <c r="T154" s="59"/>
    </row>
    <row r="155" spans="1:20" ht="21" customHeight="1" thickBot="1">
      <c r="A155" s="629"/>
      <c r="B155" s="120" t="s">
        <v>64</v>
      </c>
      <c r="C155" s="120" t="s">
        <v>61</v>
      </c>
      <c r="D155" s="121" t="s">
        <v>39</v>
      </c>
      <c r="E155" s="121" t="s">
        <v>40</v>
      </c>
      <c r="F155" s="633"/>
      <c r="G155" s="120" t="s">
        <v>65</v>
      </c>
      <c r="H155" s="570" t="s">
        <v>151</v>
      </c>
      <c r="I155" s="122" t="s">
        <v>66</v>
      </c>
      <c r="K155" s="629"/>
      <c r="L155" s="120" t="s">
        <v>64</v>
      </c>
      <c r="M155" s="120" t="s">
        <v>61</v>
      </c>
      <c r="N155" s="121" t="s">
        <v>39</v>
      </c>
      <c r="O155" s="121" t="s">
        <v>40</v>
      </c>
      <c r="P155" s="633"/>
      <c r="Q155" s="120" t="s">
        <v>65</v>
      </c>
      <c r="R155" s="570" t="s">
        <v>151</v>
      </c>
      <c r="S155" s="122" t="s">
        <v>66</v>
      </c>
      <c r="T155" s="59"/>
    </row>
    <row r="156" spans="1:20" ht="26.1" customHeight="1">
      <c r="A156" s="131">
        <v>1</v>
      </c>
      <c r="B156" s="125" t="str">
        <f>'Flight Groups'!F30</f>
        <v>A</v>
      </c>
      <c r="C156" s="126">
        <f>IF(ISBLANK('Round 1'!$L$2),"",('Round 1'!$L$2))</f>
        <v>10</v>
      </c>
      <c r="D156" s="132"/>
      <c r="E156" s="133"/>
      <c r="F156" s="133"/>
      <c r="G156" s="134"/>
      <c r="H156" s="574"/>
      <c r="I156" s="135"/>
      <c r="K156" s="131">
        <v>1</v>
      </c>
      <c r="L156" s="125" t="str">
        <f>'Flight Groups'!F31</f>
        <v>B</v>
      </c>
      <c r="M156" s="126">
        <f>IF(ISBLANK('Round 1'!$L$2),"",('Round 1'!$L$2))</f>
        <v>10</v>
      </c>
      <c r="N156" s="132"/>
      <c r="O156" s="133"/>
      <c r="P156" s="133"/>
      <c r="Q156" s="134"/>
      <c r="R156" s="574"/>
      <c r="S156" s="135"/>
      <c r="T156" s="59"/>
    </row>
    <row r="157" spans="1:20" ht="26.1" customHeight="1">
      <c r="A157" s="143">
        <f>A156+1</f>
        <v>2</v>
      </c>
      <c r="B157" s="137" t="str">
        <f>'Flight Groups'!G30</f>
        <v>B</v>
      </c>
      <c r="C157" s="138">
        <f>IF(ISBLANK('Round 2'!$L$2),"",('Round 2'!$L$2))</f>
        <v>10</v>
      </c>
      <c r="D157" s="144"/>
      <c r="E157" s="145"/>
      <c r="F157" s="145"/>
      <c r="G157" s="146"/>
      <c r="H157" s="575"/>
      <c r="I157" s="147"/>
      <c r="K157" s="143">
        <f>K156+1</f>
        <v>2</v>
      </c>
      <c r="L157" s="137" t="str">
        <f>'Flight Groups'!G31</f>
        <v>A</v>
      </c>
      <c r="M157" s="138">
        <f>IF(ISBLANK('Round 2'!$L$2),"",('Round 2'!$L$2))</f>
        <v>10</v>
      </c>
      <c r="N157" s="144"/>
      <c r="O157" s="145"/>
      <c r="P157" s="145"/>
      <c r="Q157" s="146"/>
      <c r="R157" s="575"/>
      <c r="S157" s="147"/>
      <c r="T157" s="59"/>
    </row>
    <row r="158" spans="1:20" ht="26.1" customHeight="1">
      <c r="A158" s="143">
        <f>A157+1</f>
        <v>3</v>
      </c>
      <c r="B158" s="137" t="str">
        <f>'Flight Groups'!H30</f>
        <v>B</v>
      </c>
      <c r="C158" s="138">
        <f>IF(ISBLANK('Round 3'!$L$2),"",('Round 3'!$L$2))</f>
        <v>10</v>
      </c>
      <c r="D158" s="144"/>
      <c r="E158" s="145"/>
      <c r="F158" s="145"/>
      <c r="G158" s="146"/>
      <c r="H158" s="575"/>
      <c r="I158" s="147"/>
      <c r="K158" s="143">
        <f>K157+1</f>
        <v>3</v>
      </c>
      <c r="L158" s="137" t="str">
        <f>'Flight Groups'!H31</f>
        <v>A</v>
      </c>
      <c r="M158" s="138">
        <f>IF(ISBLANK('Round 3'!$L$2),"",('Round 3'!$L$2))</f>
        <v>10</v>
      </c>
      <c r="N158" s="144"/>
      <c r="O158" s="145"/>
      <c r="P158" s="145"/>
      <c r="Q158" s="146"/>
      <c r="R158" s="575"/>
      <c r="S158" s="147"/>
      <c r="T158" s="59"/>
    </row>
    <row r="159" spans="1:20" ht="26.1" customHeight="1">
      <c r="A159" s="143">
        <f>A158+1</f>
        <v>4</v>
      </c>
      <c r="B159" s="137" t="str">
        <f>'Flight Groups'!I30</f>
        <v>A</v>
      </c>
      <c r="C159" s="138">
        <f>IF(ISBLANK('Round 4'!$L$2),"",('Round 4'!$L$2))</f>
        <v>10</v>
      </c>
      <c r="D159" s="144"/>
      <c r="E159" s="145"/>
      <c r="F159" s="145"/>
      <c r="G159" s="146"/>
      <c r="H159" s="575"/>
      <c r="I159" s="147"/>
      <c r="K159" s="143">
        <f>K158+1</f>
        <v>4</v>
      </c>
      <c r="L159" s="137" t="str">
        <f>'Flight Groups'!I31</f>
        <v>B</v>
      </c>
      <c r="M159" s="138">
        <f>IF(ISBLANK('Round 4'!$L$2),"",('Round 4'!$L$2))</f>
        <v>10</v>
      </c>
      <c r="N159" s="144"/>
      <c r="O159" s="145"/>
      <c r="P159" s="145"/>
      <c r="Q159" s="146"/>
      <c r="R159" s="575"/>
      <c r="S159" s="147"/>
      <c r="T159" s="59"/>
    </row>
    <row r="160" spans="1:20" ht="26.1" customHeight="1">
      <c r="A160" s="143">
        <f>A159+1</f>
        <v>5</v>
      </c>
      <c r="B160" s="137" t="str">
        <f>'Flight Groups'!J30</f>
        <v>B</v>
      </c>
      <c r="C160" s="138">
        <f>IF(ISBLANK('Round 5'!$L$2),"",('Round 5'!$L$2))</f>
        <v>10</v>
      </c>
      <c r="D160" s="144"/>
      <c r="E160" s="145"/>
      <c r="F160" s="145"/>
      <c r="G160" s="146"/>
      <c r="H160" s="575"/>
      <c r="I160" s="147"/>
      <c r="K160" s="143">
        <f>K159+1</f>
        <v>5</v>
      </c>
      <c r="L160" s="137" t="str">
        <f>'Flight Groups'!J31</f>
        <v>A</v>
      </c>
      <c r="M160" s="138">
        <f>IF(ISBLANK('Round 5'!$L$2),"",('Round 5'!$L$2))</f>
        <v>10</v>
      </c>
      <c r="N160" s="144"/>
      <c r="O160" s="145"/>
      <c r="P160" s="145"/>
      <c r="Q160" s="146"/>
      <c r="R160" s="575"/>
      <c r="S160" s="147"/>
    </row>
    <row r="161" spans="1:20" ht="26.1" customHeight="1" thickBot="1">
      <c r="A161" s="160">
        <f>A160+1</f>
        <v>6</v>
      </c>
      <c r="B161" s="154" t="str">
        <f>'Flight Groups'!K30</f>
        <v>A</v>
      </c>
      <c r="C161" s="155">
        <f>IF(ISBLANK('Round 6'!$L$2),"",('Round 6'!$L$2))</f>
        <v>10</v>
      </c>
      <c r="D161" s="161"/>
      <c r="E161" s="162"/>
      <c r="F161" s="162"/>
      <c r="G161" s="163"/>
      <c r="H161" s="577"/>
      <c r="I161" s="164"/>
      <c r="K161" s="160">
        <f>K160+1</f>
        <v>6</v>
      </c>
      <c r="L161" s="154" t="str">
        <f>'Flight Groups'!K31</f>
        <v>B</v>
      </c>
      <c r="M161" s="155">
        <f>IF(ISBLANK('Round 6'!$L$2),"",('Round 6'!$L$2))</f>
        <v>10</v>
      </c>
      <c r="N161" s="161"/>
      <c r="O161" s="162"/>
      <c r="P161" s="162"/>
      <c r="Q161" s="163"/>
      <c r="R161" s="577"/>
      <c r="S161" s="164"/>
    </row>
    <row r="162" spans="1:20" ht="21" customHeight="1">
      <c r="T162" s="51"/>
    </row>
    <row r="163" spans="1:20" ht="21" customHeight="1">
      <c r="T163" s="53"/>
    </row>
    <row r="164" spans="1:20" ht="24.95" customHeight="1">
      <c r="A164" s="98">
        <v>27</v>
      </c>
      <c r="B164" s="87"/>
      <c r="C164" s="87"/>
      <c r="D164" s="88"/>
      <c r="E164" s="88"/>
      <c r="F164" s="88"/>
      <c r="G164" s="88"/>
      <c r="H164" s="88"/>
      <c r="I164" s="88"/>
      <c r="J164" s="89"/>
      <c r="K164" s="98">
        <v>28</v>
      </c>
      <c r="L164" s="50"/>
      <c r="M164" s="50"/>
      <c r="N164" s="51"/>
      <c r="O164" s="51"/>
      <c r="P164" s="88"/>
      <c r="Q164" s="51"/>
      <c r="R164" s="88"/>
      <c r="S164" s="51"/>
      <c r="T164" s="55"/>
    </row>
    <row r="165" spans="1:20" ht="24.95" customHeight="1">
      <c r="A165" s="52" t="s">
        <v>27</v>
      </c>
      <c r="B165" s="626" t="str">
        <f>IF(ISBLANK('Flight Groups'!C32),"",'Flight Groups'!C32)</f>
        <v/>
      </c>
      <c r="C165" s="626"/>
      <c r="D165" s="626"/>
      <c r="E165" s="626"/>
      <c r="F165" s="397"/>
      <c r="G165" s="61"/>
      <c r="H165" s="61"/>
      <c r="I165" s="53"/>
      <c r="J165" s="95"/>
      <c r="K165" s="52" t="s">
        <v>27</v>
      </c>
      <c r="L165" s="626" t="str">
        <f>IF(ISBLANK('Flight Groups'!C33),"",'Flight Groups'!C33)</f>
        <v/>
      </c>
      <c r="M165" s="626"/>
      <c r="N165" s="626"/>
      <c r="O165" s="626"/>
      <c r="P165" s="397"/>
      <c r="Q165" s="61"/>
      <c r="R165" s="61"/>
      <c r="S165" s="53"/>
      <c r="T165" s="54"/>
    </row>
    <row r="166" spans="1:20" ht="24.95" customHeight="1" thickBot="1">
      <c r="A166" s="56" t="s">
        <v>28</v>
      </c>
      <c r="B166" s="635" t="str">
        <f>IF(ISBLANK('Flight Groups'!D32),"",'Flight Groups'!D32)</f>
        <v/>
      </c>
      <c r="C166" s="635"/>
      <c r="D166" s="635"/>
      <c r="E166" s="635"/>
      <c r="F166" s="635"/>
      <c r="G166" s="635"/>
      <c r="H166" s="627"/>
      <c r="I166" s="635"/>
      <c r="J166" s="95"/>
      <c r="K166" s="78" t="s">
        <v>28</v>
      </c>
      <c r="L166" s="635" t="str">
        <f>IF(ISBLANK('Flight Groups'!D33),"",'Flight Groups'!D33)</f>
        <v/>
      </c>
      <c r="M166" s="635"/>
      <c r="N166" s="635"/>
      <c r="O166" s="635"/>
      <c r="P166" s="635"/>
      <c r="Q166" s="635"/>
      <c r="R166" s="627"/>
      <c r="S166" s="635"/>
      <c r="T166" s="58"/>
    </row>
    <row r="167" spans="1:20" ht="21" customHeight="1">
      <c r="A167" s="628" t="s">
        <v>58</v>
      </c>
      <c r="B167" s="117" t="s">
        <v>59</v>
      </c>
      <c r="C167" s="117" t="s">
        <v>60</v>
      </c>
      <c r="D167" s="630" t="s">
        <v>61</v>
      </c>
      <c r="E167" s="631"/>
      <c r="F167" s="632" t="s">
        <v>106</v>
      </c>
      <c r="G167" s="117" t="s">
        <v>62</v>
      </c>
      <c r="H167" s="569" t="s">
        <v>62</v>
      </c>
      <c r="I167" s="118" t="s">
        <v>63</v>
      </c>
      <c r="K167" s="628" t="s">
        <v>58</v>
      </c>
      <c r="L167" s="117" t="s">
        <v>59</v>
      </c>
      <c r="M167" s="117" t="s">
        <v>60</v>
      </c>
      <c r="N167" s="630" t="s">
        <v>61</v>
      </c>
      <c r="O167" s="631"/>
      <c r="P167" s="632" t="s">
        <v>106</v>
      </c>
      <c r="Q167" s="117" t="s">
        <v>62</v>
      </c>
      <c r="R167" s="569" t="s">
        <v>62</v>
      </c>
      <c r="S167" s="118" t="s">
        <v>63</v>
      </c>
      <c r="T167" s="59"/>
    </row>
    <row r="168" spans="1:20" ht="21" customHeight="1" thickBot="1">
      <c r="A168" s="629"/>
      <c r="B168" s="120" t="s">
        <v>64</v>
      </c>
      <c r="C168" s="120" t="s">
        <v>61</v>
      </c>
      <c r="D168" s="121" t="s">
        <v>39</v>
      </c>
      <c r="E168" s="121" t="s">
        <v>40</v>
      </c>
      <c r="F168" s="633"/>
      <c r="G168" s="120" t="s">
        <v>65</v>
      </c>
      <c r="H168" s="570" t="s">
        <v>151</v>
      </c>
      <c r="I168" s="122" t="s">
        <v>66</v>
      </c>
      <c r="K168" s="629"/>
      <c r="L168" s="120" t="s">
        <v>64</v>
      </c>
      <c r="M168" s="120" t="s">
        <v>61</v>
      </c>
      <c r="N168" s="121" t="s">
        <v>39</v>
      </c>
      <c r="O168" s="121" t="s">
        <v>40</v>
      </c>
      <c r="P168" s="633"/>
      <c r="Q168" s="120" t="s">
        <v>65</v>
      </c>
      <c r="R168" s="570" t="s">
        <v>151</v>
      </c>
      <c r="S168" s="122" t="s">
        <v>66</v>
      </c>
      <c r="T168" s="59"/>
    </row>
    <row r="169" spans="1:20" ht="26.1" customHeight="1">
      <c r="A169" s="131">
        <v>1</v>
      </c>
      <c r="B169" s="125" t="str">
        <f>'Flight Groups'!F32</f>
        <v>A</v>
      </c>
      <c r="C169" s="126">
        <f>IF(ISBLANK('Round 1'!$L$2),"",('Round 1'!$L$2))</f>
        <v>10</v>
      </c>
      <c r="D169" s="132"/>
      <c r="E169" s="133"/>
      <c r="F169" s="133"/>
      <c r="G169" s="134"/>
      <c r="H169" s="574"/>
      <c r="I169" s="135"/>
      <c r="K169" s="131">
        <v>1</v>
      </c>
      <c r="L169" s="125" t="str">
        <f>'Flight Groups'!F33</f>
        <v>B</v>
      </c>
      <c r="M169" s="126">
        <f>IF(ISBLANK('Round 1'!$L$2),"",('Round 1'!$L$2))</f>
        <v>10</v>
      </c>
      <c r="N169" s="132"/>
      <c r="O169" s="133"/>
      <c r="P169" s="133"/>
      <c r="Q169" s="134"/>
      <c r="R169" s="574"/>
      <c r="S169" s="135"/>
      <c r="T169" s="59"/>
    </row>
    <row r="170" spans="1:20" ht="26.1" customHeight="1">
      <c r="A170" s="143">
        <f>A169+1</f>
        <v>2</v>
      </c>
      <c r="B170" s="137" t="str">
        <f>'Flight Groups'!G32</f>
        <v>B</v>
      </c>
      <c r="C170" s="138">
        <f>IF(ISBLANK('Round 2'!$L$2),"",('Round 2'!$L$2))</f>
        <v>10</v>
      </c>
      <c r="D170" s="144"/>
      <c r="E170" s="145"/>
      <c r="F170" s="145"/>
      <c r="G170" s="146"/>
      <c r="H170" s="575"/>
      <c r="I170" s="147"/>
      <c r="K170" s="143">
        <f>K169+1</f>
        <v>2</v>
      </c>
      <c r="L170" s="137" t="str">
        <f>'Flight Groups'!G33</f>
        <v>A</v>
      </c>
      <c r="M170" s="138">
        <f>IF(ISBLANK('Round 2'!$L$2),"",('Round 2'!$L$2))</f>
        <v>10</v>
      </c>
      <c r="N170" s="144"/>
      <c r="O170" s="145"/>
      <c r="P170" s="145"/>
      <c r="Q170" s="146"/>
      <c r="R170" s="575"/>
      <c r="S170" s="147"/>
      <c r="T170" s="59"/>
    </row>
    <row r="171" spans="1:20" ht="26.1" customHeight="1">
      <c r="A171" s="143">
        <f>A170+1</f>
        <v>3</v>
      </c>
      <c r="B171" s="137" t="str">
        <f>'Flight Groups'!H32</f>
        <v>B</v>
      </c>
      <c r="C171" s="138">
        <f>IF(ISBLANK('Round 3'!$L$2),"",('Round 3'!$L$2))</f>
        <v>10</v>
      </c>
      <c r="D171" s="144"/>
      <c r="E171" s="145"/>
      <c r="F171" s="145"/>
      <c r="G171" s="146"/>
      <c r="H171" s="575"/>
      <c r="I171" s="147"/>
      <c r="K171" s="143">
        <f>K170+1</f>
        <v>3</v>
      </c>
      <c r="L171" s="137" t="str">
        <f>'Flight Groups'!H33</f>
        <v>A</v>
      </c>
      <c r="M171" s="138">
        <f>IF(ISBLANK('Round 3'!$L$2),"",('Round 3'!$L$2))</f>
        <v>10</v>
      </c>
      <c r="N171" s="144"/>
      <c r="O171" s="145"/>
      <c r="P171" s="145"/>
      <c r="Q171" s="146"/>
      <c r="R171" s="575"/>
      <c r="S171" s="147"/>
      <c r="T171" s="59"/>
    </row>
    <row r="172" spans="1:20" ht="26.1" customHeight="1">
      <c r="A172" s="143">
        <f>A171+1</f>
        <v>4</v>
      </c>
      <c r="B172" s="137" t="str">
        <f>'Flight Groups'!I32</f>
        <v>B</v>
      </c>
      <c r="C172" s="138">
        <f>IF(ISBLANK('Round 4'!$L$2),"",('Round 4'!$L$2))</f>
        <v>10</v>
      </c>
      <c r="D172" s="144"/>
      <c r="E172" s="145"/>
      <c r="F172" s="145"/>
      <c r="G172" s="146"/>
      <c r="H172" s="575"/>
      <c r="I172" s="147"/>
      <c r="K172" s="143">
        <f>K171+1</f>
        <v>4</v>
      </c>
      <c r="L172" s="137" t="str">
        <f>'Flight Groups'!I33</f>
        <v>A</v>
      </c>
      <c r="M172" s="138">
        <f>IF(ISBLANK('Round 4'!$L$2),"",('Round 4'!$L$2))</f>
        <v>10</v>
      </c>
      <c r="N172" s="144"/>
      <c r="O172" s="145"/>
      <c r="P172" s="145"/>
      <c r="Q172" s="146"/>
      <c r="R172" s="575"/>
      <c r="S172" s="147"/>
      <c r="T172" s="59"/>
    </row>
    <row r="173" spans="1:20" ht="26.1" customHeight="1">
      <c r="A173" s="143">
        <f>A172+1</f>
        <v>5</v>
      </c>
      <c r="B173" s="137" t="str">
        <f>'Flight Groups'!J32</f>
        <v>B</v>
      </c>
      <c r="C173" s="138">
        <f>IF(ISBLANK('Round 5'!$L$2),"",('Round 5'!$L$2))</f>
        <v>10</v>
      </c>
      <c r="D173" s="144"/>
      <c r="E173" s="145"/>
      <c r="F173" s="145"/>
      <c r="G173" s="146"/>
      <c r="H173" s="575"/>
      <c r="I173" s="147"/>
      <c r="K173" s="143">
        <f>K172+1</f>
        <v>5</v>
      </c>
      <c r="L173" s="137" t="str">
        <f>'Flight Groups'!J33</f>
        <v>A</v>
      </c>
      <c r="M173" s="138">
        <f>IF(ISBLANK('Round 5'!$L$2),"",('Round 5'!$L$2))</f>
        <v>10</v>
      </c>
      <c r="N173" s="144"/>
      <c r="O173" s="145"/>
      <c r="P173" s="145"/>
      <c r="Q173" s="146"/>
      <c r="R173" s="575"/>
      <c r="S173" s="147"/>
      <c r="T173" s="59"/>
    </row>
    <row r="174" spans="1:20" ht="26.1" customHeight="1" thickBot="1">
      <c r="A174" s="160">
        <f>A173+1</f>
        <v>6</v>
      </c>
      <c r="B174" s="154" t="str">
        <f>'Flight Groups'!K32</f>
        <v>A</v>
      </c>
      <c r="C174" s="155">
        <f>IF(ISBLANK('Round 6'!$L$2),"",('Round 6'!$L$2))</f>
        <v>10</v>
      </c>
      <c r="D174" s="161"/>
      <c r="E174" s="162"/>
      <c r="F174" s="162"/>
      <c r="G174" s="163"/>
      <c r="H174" s="577"/>
      <c r="I174" s="164"/>
      <c r="K174" s="160">
        <f>K173+1</f>
        <v>6</v>
      </c>
      <c r="L174" s="154" t="str">
        <f>'Flight Groups'!K33</f>
        <v>B</v>
      </c>
      <c r="M174" s="155">
        <f>IF(ISBLANK('Round 6'!$L$2),"",('Round 6'!$L$2))</f>
        <v>10</v>
      </c>
      <c r="N174" s="161"/>
      <c r="O174" s="162"/>
      <c r="P174" s="162"/>
      <c r="Q174" s="163"/>
      <c r="R174" s="577"/>
      <c r="S174" s="164"/>
      <c r="T174" s="59"/>
    </row>
    <row r="175" spans="1:20" ht="21" customHeight="1">
      <c r="A175" s="59"/>
      <c r="B175" s="62"/>
      <c r="C175" s="59"/>
      <c r="D175" s="59"/>
      <c r="E175" s="60"/>
      <c r="F175" s="60"/>
      <c r="G175" s="61"/>
      <c r="H175" s="61"/>
      <c r="I175" s="59"/>
      <c r="K175" s="59"/>
      <c r="L175" s="62"/>
      <c r="M175" s="59"/>
      <c r="N175" s="59"/>
      <c r="O175" s="60"/>
      <c r="P175" s="60"/>
      <c r="Q175" s="61"/>
      <c r="R175" s="61"/>
      <c r="S175" s="59"/>
      <c r="T175" s="59"/>
    </row>
    <row r="176" spans="1:20" ht="24.95" customHeight="1">
      <c r="A176" s="98">
        <v>29</v>
      </c>
      <c r="B176" s="87"/>
      <c r="C176" s="87"/>
      <c r="D176" s="88"/>
      <c r="E176" s="88"/>
      <c r="F176" s="88"/>
      <c r="G176" s="88"/>
      <c r="H176" s="88"/>
      <c r="I176" s="88"/>
      <c r="J176" s="89"/>
      <c r="K176" s="98">
        <v>30</v>
      </c>
      <c r="L176" s="87"/>
      <c r="M176" s="50"/>
      <c r="N176" s="51"/>
      <c r="O176" s="51"/>
      <c r="P176" s="88"/>
      <c r="Q176" s="51"/>
      <c r="R176" s="88"/>
      <c r="S176" s="51"/>
    </row>
    <row r="177" spans="1:20" ht="24.95" customHeight="1">
      <c r="A177" s="52" t="s">
        <v>27</v>
      </c>
      <c r="B177" s="626" t="str">
        <f>IF(ISBLANK('Flight Groups'!C34),"",'Flight Groups'!C34)</f>
        <v/>
      </c>
      <c r="C177" s="626"/>
      <c r="D177" s="626"/>
      <c r="E177" s="626"/>
      <c r="F177" s="397"/>
      <c r="G177" s="61"/>
      <c r="H177" s="61"/>
      <c r="I177" s="53"/>
      <c r="J177" s="95"/>
      <c r="K177" s="52" t="s">
        <v>27</v>
      </c>
      <c r="L177" s="626" t="str">
        <f>IF(ISBLANK('Flight Groups'!C35),"",'Flight Groups'!C35)</f>
        <v/>
      </c>
      <c r="M177" s="626"/>
      <c r="N177" s="626"/>
      <c r="O177" s="626"/>
      <c r="P177" s="397"/>
      <c r="Q177" s="61"/>
      <c r="R177" s="61"/>
      <c r="S177" s="53"/>
    </row>
    <row r="178" spans="1:20" ht="24.95" customHeight="1" thickBot="1">
      <c r="A178" s="56" t="s">
        <v>28</v>
      </c>
      <c r="B178" s="635" t="str">
        <f>IF(ISBLANK('Flight Groups'!D34),"",'Flight Groups'!D34)</f>
        <v/>
      </c>
      <c r="C178" s="635"/>
      <c r="D178" s="635"/>
      <c r="E178" s="635"/>
      <c r="F178" s="635"/>
      <c r="G178" s="635"/>
      <c r="H178" s="627"/>
      <c r="I178" s="635"/>
      <c r="J178" s="95"/>
      <c r="K178" s="78" t="s">
        <v>28</v>
      </c>
      <c r="L178" s="635" t="str">
        <f>IF(ISBLANK('Flight Groups'!D35),"",'Flight Groups'!D35)</f>
        <v/>
      </c>
      <c r="M178" s="635"/>
      <c r="N178" s="635"/>
      <c r="O178" s="635"/>
      <c r="P178" s="635"/>
      <c r="Q178" s="635"/>
      <c r="R178" s="627"/>
      <c r="S178" s="635"/>
      <c r="T178" s="51"/>
    </row>
    <row r="179" spans="1:20" ht="21" customHeight="1">
      <c r="A179" s="628" t="s">
        <v>58</v>
      </c>
      <c r="B179" s="117" t="s">
        <v>59</v>
      </c>
      <c r="C179" s="117" t="s">
        <v>60</v>
      </c>
      <c r="D179" s="630" t="s">
        <v>61</v>
      </c>
      <c r="E179" s="631"/>
      <c r="F179" s="632" t="s">
        <v>106</v>
      </c>
      <c r="G179" s="117" t="s">
        <v>62</v>
      </c>
      <c r="H179" s="569" t="s">
        <v>62</v>
      </c>
      <c r="I179" s="118" t="s">
        <v>63</v>
      </c>
      <c r="K179" s="628" t="s">
        <v>58</v>
      </c>
      <c r="L179" s="117" t="s">
        <v>59</v>
      </c>
      <c r="M179" s="117" t="s">
        <v>60</v>
      </c>
      <c r="N179" s="630" t="s">
        <v>61</v>
      </c>
      <c r="O179" s="631"/>
      <c r="P179" s="632" t="s">
        <v>106</v>
      </c>
      <c r="Q179" s="117" t="s">
        <v>62</v>
      </c>
      <c r="R179" s="569" t="s">
        <v>62</v>
      </c>
      <c r="S179" s="118" t="s">
        <v>63</v>
      </c>
      <c r="T179" s="55"/>
    </row>
    <row r="180" spans="1:20" ht="21" customHeight="1" thickBot="1">
      <c r="A180" s="629"/>
      <c r="B180" s="120" t="s">
        <v>64</v>
      </c>
      <c r="C180" s="120" t="s">
        <v>61</v>
      </c>
      <c r="D180" s="121" t="s">
        <v>39</v>
      </c>
      <c r="E180" s="121" t="s">
        <v>40</v>
      </c>
      <c r="F180" s="633"/>
      <c r="G180" s="120" t="s">
        <v>65</v>
      </c>
      <c r="H180" s="570" t="s">
        <v>151</v>
      </c>
      <c r="I180" s="122" t="s">
        <v>66</v>
      </c>
      <c r="K180" s="629"/>
      <c r="L180" s="120" t="s">
        <v>64</v>
      </c>
      <c r="M180" s="120" t="s">
        <v>61</v>
      </c>
      <c r="N180" s="121" t="s">
        <v>39</v>
      </c>
      <c r="O180" s="121" t="s">
        <v>40</v>
      </c>
      <c r="P180" s="633"/>
      <c r="Q180" s="120" t="s">
        <v>65</v>
      </c>
      <c r="R180" s="570" t="s">
        <v>151</v>
      </c>
      <c r="S180" s="122" t="s">
        <v>66</v>
      </c>
      <c r="T180" s="54"/>
    </row>
    <row r="181" spans="1:20" ht="26.1" customHeight="1">
      <c r="A181" s="131">
        <v>1</v>
      </c>
      <c r="B181" s="125" t="str">
        <f>'Flight Groups'!F34</f>
        <v>A</v>
      </c>
      <c r="C181" s="126">
        <f>IF(ISBLANK('Round 1'!$L$2),"",('Round 1'!$L$2))</f>
        <v>10</v>
      </c>
      <c r="D181" s="132"/>
      <c r="E181" s="133"/>
      <c r="F181" s="133"/>
      <c r="G181" s="134"/>
      <c r="H181" s="574"/>
      <c r="I181" s="135"/>
      <c r="K181" s="131">
        <v>1</v>
      </c>
      <c r="L181" s="125" t="str">
        <f>'Flight Groups'!F35</f>
        <v>B</v>
      </c>
      <c r="M181" s="126">
        <f>IF(ISBLANK('Round 1'!$L$2),"",('Round 1'!$L$2))</f>
        <v>10</v>
      </c>
      <c r="N181" s="132"/>
      <c r="O181" s="133"/>
      <c r="P181" s="133"/>
      <c r="Q181" s="134"/>
      <c r="R181" s="574"/>
      <c r="S181" s="135"/>
      <c r="T181" s="57"/>
    </row>
    <row r="182" spans="1:20" ht="26.1" customHeight="1">
      <c r="A182" s="143">
        <f>A181+1</f>
        <v>2</v>
      </c>
      <c r="B182" s="137" t="str">
        <f>'Flight Groups'!G34</f>
        <v>B</v>
      </c>
      <c r="C182" s="138">
        <f>IF(ISBLANK('Round 2'!$L$2),"",('Round 2'!$L$2))</f>
        <v>10</v>
      </c>
      <c r="D182" s="144"/>
      <c r="E182" s="145"/>
      <c r="F182" s="145"/>
      <c r="G182" s="146"/>
      <c r="H182" s="575"/>
      <c r="I182" s="147"/>
      <c r="K182" s="143">
        <f>K181+1</f>
        <v>2</v>
      </c>
      <c r="L182" s="137" t="str">
        <f>'Flight Groups'!G35</f>
        <v>A</v>
      </c>
      <c r="M182" s="138">
        <f>IF(ISBLANK('Round 2'!$L$2),"",('Round 2'!$L$2))</f>
        <v>10</v>
      </c>
      <c r="N182" s="144"/>
      <c r="O182" s="145"/>
      <c r="P182" s="145"/>
      <c r="Q182" s="146"/>
      <c r="R182" s="575"/>
      <c r="S182" s="147"/>
      <c r="T182" s="58"/>
    </row>
    <row r="183" spans="1:20" ht="26.1" customHeight="1">
      <c r="A183" s="143">
        <f>A182+1</f>
        <v>3</v>
      </c>
      <c r="B183" s="137" t="str">
        <f>'Flight Groups'!H34</f>
        <v>A</v>
      </c>
      <c r="C183" s="138">
        <f>IF(ISBLANK('Round 3'!$L$2),"",('Round 3'!$L$2))</f>
        <v>10</v>
      </c>
      <c r="D183" s="144"/>
      <c r="E183" s="145"/>
      <c r="F183" s="145"/>
      <c r="G183" s="146"/>
      <c r="H183" s="575"/>
      <c r="I183" s="147"/>
      <c r="K183" s="143">
        <f>K182+1</f>
        <v>3</v>
      </c>
      <c r="L183" s="137" t="str">
        <f>'Flight Groups'!H35</f>
        <v>B</v>
      </c>
      <c r="M183" s="138">
        <f>IF(ISBLANK('Round 3'!$L$2),"",('Round 3'!$L$2))</f>
        <v>10</v>
      </c>
      <c r="N183" s="144"/>
      <c r="O183" s="145"/>
      <c r="P183" s="145"/>
      <c r="Q183" s="146"/>
      <c r="R183" s="575"/>
      <c r="S183" s="147"/>
      <c r="T183" s="58"/>
    </row>
    <row r="184" spans="1:20" ht="26.1" customHeight="1">
      <c r="A184" s="143">
        <f>A183+1</f>
        <v>4</v>
      </c>
      <c r="B184" s="137" t="str">
        <f>'Flight Groups'!I34</f>
        <v>B</v>
      </c>
      <c r="C184" s="138">
        <f>IF(ISBLANK('Round 4'!$L$2),"",('Round 4'!$L$2))</f>
        <v>10</v>
      </c>
      <c r="D184" s="144"/>
      <c r="E184" s="145"/>
      <c r="F184" s="145"/>
      <c r="G184" s="146"/>
      <c r="H184" s="575"/>
      <c r="I184" s="147"/>
      <c r="K184" s="143">
        <f>K183+1</f>
        <v>4</v>
      </c>
      <c r="L184" s="137" t="str">
        <f>'Flight Groups'!I35</f>
        <v>A</v>
      </c>
      <c r="M184" s="138">
        <f>IF(ISBLANK('Round 4'!$L$2),"",('Round 4'!$L$2))</f>
        <v>10</v>
      </c>
      <c r="N184" s="144"/>
      <c r="O184" s="145"/>
      <c r="P184" s="145"/>
      <c r="Q184" s="146"/>
      <c r="R184" s="575"/>
      <c r="S184" s="147"/>
      <c r="T184" s="59"/>
    </row>
    <row r="185" spans="1:20" ht="26.1" customHeight="1">
      <c r="A185" s="143">
        <f>A184+1</f>
        <v>5</v>
      </c>
      <c r="B185" s="137" t="str">
        <f>'Flight Groups'!J34</f>
        <v>A</v>
      </c>
      <c r="C185" s="138">
        <f>IF(ISBLANK('Round 5'!$L$2),"",('Round 5'!$L$2))</f>
        <v>10</v>
      </c>
      <c r="D185" s="144"/>
      <c r="E185" s="145"/>
      <c r="F185" s="145"/>
      <c r="G185" s="146"/>
      <c r="H185" s="575"/>
      <c r="I185" s="147"/>
      <c r="K185" s="143">
        <f>K184+1</f>
        <v>5</v>
      </c>
      <c r="L185" s="137" t="str">
        <f>'Flight Groups'!J35</f>
        <v>B</v>
      </c>
      <c r="M185" s="138">
        <f>IF(ISBLANK('Round 5'!$L$2),"",('Round 5'!$L$2))</f>
        <v>10</v>
      </c>
      <c r="N185" s="144"/>
      <c r="O185" s="145"/>
      <c r="P185" s="145"/>
      <c r="Q185" s="146"/>
      <c r="R185" s="575"/>
      <c r="S185" s="147"/>
      <c r="T185" s="59"/>
    </row>
    <row r="186" spans="1:20" ht="26.1" customHeight="1" thickBot="1">
      <c r="A186" s="160">
        <f>A185+1</f>
        <v>6</v>
      </c>
      <c r="B186" s="154" t="str">
        <f>'Flight Groups'!K34</f>
        <v>A</v>
      </c>
      <c r="C186" s="155">
        <f>IF(ISBLANK('Round 6'!$L$2),"",('Round 6'!$L$2))</f>
        <v>10</v>
      </c>
      <c r="D186" s="161"/>
      <c r="E186" s="162"/>
      <c r="F186" s="162"/>
      <c r="G186" s="163"/>
      <c r="H186" s="577"/>
      <c r="I186" s="164"/>
      <c r="K186" s="160">
        <f>K185+1</f>
        <v>6</v>
      </c>
      <c r="L186" s="154" t="str">
        <f>'Flight Groups'!K35</f>
        <v>B</v>
      </c>
      <c r="M186" s="155">
        <f>IF(ISBLANK('Round 6'!$L$2),"",('Round 6'!$L$2))</f>
        <v>10</v>
      </c>
      <c r="N186" s="161"/>
      <c r="O186" s="162"/>
      <c r="P186" s="162"/>
      <c r="Q186" s="163"/>
      <c r="R186" s="577"/>
      <c r="S186" s="164"/>
      <c r="T186" s="59"/>
    </row>
    <row r="187" spans="1:20" ht="21" customHeight="1">
      <c r="T187" s="59"/>
    </row>
    <row r="188" spans="1:20" ht="21" customHeight="1">
      <c r="T188" s="59"/>
    </row>
    <row r="189" spans="1:20" ht="24.95" customHeight="1">
      <c r="A189" s="98">
        <v>31</v>
      </c>
      <c r="B189" s="87"/>
      <c r="C189" s="87"/>
      <c r="D189" s="88"/>
      <c r="E189" s="88"/>
      <c r="F189" s="88"/>
      <c r="G189" s="88"/>
      <c r="H189" s="88"/>
      <c r="I189" s="88"/>
      <c r="J189" s="89"/>
      <c r="K189" s="98">
        <v>32</v>
      </c>
      <c r="L189" s="50"/>
      <c r="M189" s="50"/>
      <c r="N189" s="51"/>
      <c r="O189" s="51"/>
      <c r="P189" s="88"/>
      <c r="Q189" s="51"/>
      <c r="R189" s="88"/>
      <c r="S189" s="51"/>
      <c r="T189" s="59"/>
    </row>
    <row r="190" spans="1:20" ht="24.95" customHeight="1">
      <c r="A190" s="52" t="s">
        <v>27</v>
      </c>
      <c r="B190" s="626" t="str">
        <f>IF(ISBLANK('Flight Groups'!C36),"",'Flight Groups'!C36)</f>
        <v/>
      </c>
      <c r="C190" s="626"/>
      <c r="D190" s="626"/>
      <c r="E190" s="626"/>
      <c r="F190" s="397"/>
      <c r="G190" s="61"/>
      <c r="H190" s="61"/>
      <c r="I190" s="53"/>
      <c r="J190" s="95"/>
      <c r="K190" s="52" t="s">
        <v>27</v>
      </c>
      <c r="L190" s="626" t="str">
        <f>IF(ISBLANK('Flight Groups'!C37),"",'Flight Groups'!C37)</f>
        <v/>
      </c>
      <c r="M190" s="626"/>
      <c r="N190" s="626"/>
      <c r="O190" s="626"/>
      <c r="P190" s="397"/>
      <c r="Q190" s="61"/>
      <c r="R190" s="61"/>
      <c r="S190" s="53"/>
      <c r="T190" s="59"/>
    </row>
    <row r="191" spans="1:20" ht="24.95" customHeight="1" thickBot="1">
      <c r="A191" s="56" t="s">
        <v>28</v>
      </c>
      <c r="B191" s="635" t="str">
        <f>IF(ISBLANK('Flight Groups'!D36),"",'Flight Groups'!D36)</f>
        <v/>
      </c>
      <c r="C191" s="635"/>
      <c r="D191" s="635"/>
      <c r="E191" s="635"/>
      <c r="F191" s="635"/>
      <c r="G191" s="635"/>
      <c r="H191" s="627"/>
      <c r="I191" s="635"/>
      <c r="J191" s="95"/>
      <c r="K191" s="78" t="s">
        <v>28</v>
      </c>
      <c r="L191" s="635" t="str">
        <f>IF(ISBLANK('Flight Groups'!D37),"",'Flight Groups'!D37)</f>
        <v/>
      </c>
      <c r="M191" s="635"/>
      <c r="N191" s="635"/>
      <c r="O191" s="635"/>
      <c r="P191" s="635"/>
      <c r="Q191" s="635"/>
      <c r="R191" s="627"/>
      <c r="S191" s="635"/>
      <c r="T191" s="59"/>
    </row>
    <row r="192" spans="1:20" ht="21" customHeight="1">
      <c r="A192" s="628" t="s">
        <v>58</v>
      </c>
      <c r="B192" s="117" t="s">
        <v>59</v>
      </c>
      <c r="C192" s="117" t="s">
        <v>60</v>
      </c>
      <c r="D192" s="630" t="s">
        <v>61</v>
      </c>
      <c r="E192" s="631"/>
      <c r="F192" s="632" t="s">
        <v>106</v>
      </c>
      <c r="G192" s="117" t="s">
        <v>62</v>
      </c>
      <c r="H192" s="569" t="s">
        <v>62</v>
      </c>
      <c r="I192" s="118" t="s">
        <v>63</v>
      </c>
      <c r="K192" s="628" t="s">
        <v>58</v>
      </c>
      <c r="L192" s="117" t="s">
        <v>59</v>
      </c>
      <c r="M192" s="117" t="s">
        <v>60</v>
      </c>
      <c r="N192" s="630" t="s">
        <v>61</v>
      </c>
      <c r="O192" s="631"/>
      <c r="P192" s="632" t="s">
        <v>106</v>
      </c>
      <c r="Q192" s="117" t="s">
        <v>62</v>
      </c>
      <c r="R192" s="569" t="s">
        <v>62</v>
      </c>
      <c r="S192" s="118" t="s">
        <v>63</v>
      </c>
    </row>
    <row r="193" spans="1:20" ht="21" customHeight="1" thickBot="1">
      <c r="A193" s="629"/>
      <c r="B193" s="120" t="s">
        <v>64</v>
      </c>
      <c r="C193" s="120" t="s">
        <v>61</v>
      </c>
      <c r="D193" s="121" t="s">
        <v>39</v>
      </c>
      <c r="E193" s="121" t="s">
        <v>40</v>
      </c>
      <c r="F193" s="633"/>
      <c r="G193" s="120" t="s">
        <v>65</v>
      </c>
      <c r="H193" s="570" t="s">
        <v>151</v>
      </c>
      <c r="I193" s="122" t="s">
        <v>66</v>
      </c>
      <c r="K193" s="629"/>
      <c r="L193" s="120" t="s">
        <v>64</v>
      </c>
      <c r="M193" s="120" t="s">
        <v>61</v>
      </c>
      <c r="N193" s="121" t="s">
        <v>39</v>
      </c>
      <c r="O193" s="121" t="s">
        <v>40</v>
      </c>
      <c r="P193" s="633"/>
      <c r="Q193" s="120" t="s">
        <v>65</v>
      </c>
      <c r="R193" s="570" t="s">
        <v>151</v>
      </c>
      <c r="S193" s="122" t="s">
        <v>66</v>
      </c>
      <c r="T193" s="51"/>
    </row>
    <row r="194" spans="1:20" ht="26.1" customHeight="1">
      <c r="A194" s="131">
        <v>1</v>
      </c>
      <c r="B194" s="125" t="str">
        <f>'Flight Groups'!F36</f>
        <v>B</v>
      </c>
      <c r="C194" s="126">
        <f>IF(ISBLANK('Round 1'!$L$2),"",('Round 1'!$L$2))</f>
        <v>10</v>
      </c>
      <c r="D194" s="132"/>
      <c r="E194" s="133"/>
      <c r="F194" s="133"/>
      <c r="G194" s="134"/>
      <c r="H194" s="574"/>
      <c r="I194" s="135"/>
      <c r="K194" s="131">
        <v>1</v>
      </c>
      <c r="L194" s="125" t="str">
        <f>'Flight Groups'!F37</f>
        <v>A</v>
      </c>
      <c r="M194" s="126">
        <f>IF(ISBLANK('Round 1'!$L$2),"",('Round 1'!$L$2))</f>
        <v>10</v>
      </c>
      <c r="N194" s="132"/>
      <c r="O194" s="133"/>
      <c r="P194" s="133"/>
      <c r="Q194" s="134"/>
      <c r="R194" s="574"/>
      <c r="S194" s="135"/>
      <c r="T194" s="55"/>
    </row>
    <row r="195" spans="1:20" ht="26.1" customHeight="1">
      <c r="A195" s="143">
        <f>A194+1</f>
        <v>2</v>
      </c>
      <c r="B195" s="137" t="str">
        <f>'Flight Groups'!G36</f>
        <v>B</v>
      </c>
      <c r="C195" s="138">
        <f>IF(ISBLANK('Round 2'!$L$2),"",('Round 2'!$L$2))</f>
        <v>10</v>
      </c>
      <c r="D195" s="144"/>
      <c r="E195" s="145"/>
      <c r="F195" s="145"/>
      <c r="G195" s="146"/>
      <c r="H195" s="575"/>
      <c r="I195" s="147"/>
      <c r="K195" s="143">
        <f>K194+1</f>
        <v>2</v>
      </c>
      <c r="L195" s="137" t="str">
        <f>'Flight Groups'!G37</f>
        <v>A</v>
      </c>
      <c r="M195" s="138">
        <f>IF(ISBLANK('Round 2'!$L$2),"",('Round 2'!$L$2))</f>
        <v>10</v>
      </c>
      <c r="N195" s="144"/>
      <c r="O195" s="145"/>
      <c r="P195" s="145"/>
      <c r="Q195" s="146"/>
      <c r="R195" s="575"/>
      <c r="S195" s="147"/>
      <c r="T195" s="54"/>
    </row>
    <row r="196" spans="1:20" ht="26.1" customHeight="1">
      <c r="A196" s="143">
        <f>A195+1</f>
        <v>3</v>
      </c>
      <c r="B196" s="137" t="str">
        <f>'Flight Groups'!H36</f>
        <v>A</v>
      </c>
      <c r="C196" s="138">
        <f>IF(ISBLANK('Round 3'!$L$2),"",('Round 3'!$L$2))</f>
        <v>10</v>
      </c>
      <c r="D196" s="144"/>
      <c r="E196" s="145"/>
      <c r="F196" s="145"/>
      <c r="G196" s="146"/>
      <c r="H196" s="575"/>
      <c r="I196" s="147"/>
      <c r="K196" s="143">
        <f>K195+1</f>
        <v>3</v>
      </c>
      <c r="L196" s="137" t="str">
        <f>'Flight Groups'!H37</f>
        <v>B</v>
      </c>
      <c r="M196" s="138">
        <f>IF(ISBLANK('Round 3'!$L$2),"",('Round 3'!$L$2))</f>
        <v>10</v>
      </c>
      <c r="N196" s="144"/>
      <c r="O196" s="145"/>
      <c r="P196" s="145"/>
      <c r="Q196" s="146"/>
      <c r="R196" s="575"/>
      <c r="S196" s="147"/>
      <c r="T196" s="57"/>
    </row>
    <row r="197" spans="1:20" ht="26.1" customHeight="1">
      <c r="A197" s="143">
        <f>A196+1</f>
        <v>4</v>
      </c>
      <c r="B197" s="137" t="str">
        <f>'Flight Groups'!I36</f>
        <v>A</v>
      </c>
      <c r="C197" s="138">
        <f>IF(ISBLANK('Round 4'!$L$2),"",('Round 4'!$L$2))</f>
        <v>10</v>
      </c>
      <c r="D197" s="144"/>
      <c r="E197" s="145"/>
      <c r="F197" s="145"/>
      <c r="G197" s="146"/>
      <c r="H197" s="575"/>
      <c r="I197" s="147"/>
      <c r="K197" s="143">
        <f>K196+1</f>
        <v>4</v>
      </c>
      <c r="L197" s="137" t="str">
        <f>'Flight Groups'!I37</f>
        <v>B</v>
      </c>
      <c r="M197" s="138">
        <f>IF(ISBLANK('Round 4'!$L$2),"",('Round 4'!$L$2))</f>
        <v>10</v>
      </c>
      <c r="N197" s="144"/>
      <c r="O197" s="145"/>
      <c r="P197" s="145"/>
      <c r="Q197" s="146"/>
      <c r="R197" s="575"/>
      <c r="S197" s="147"/>
      <c r="T197" s="58"/>
    </row>
    <row r="198" spans="1:20" ht="26.1" customHeight="1">
      <c r="A198" s="143">
        <f>A197+1</f>
        <v>5</v>
      </c>
      <c r="B198" s="137" t="str">
        <f>'Flight Groups'!J36</f>
        <v>A</v>
      </c>
      <c r="C198" s="138">
        <f>IF(ISBLANK('Round 5'!$L$2),"",('Round 5'!$L$2))</f>
        <v>10</v>
      </c>
      <c r="D198" s="144"/>
      <c r="E198" s="145"/>
      <c r="F198" s="145"/>
      <c r="G198" s="146"/>
      <c r="H198" s="575"/>
      <c r="I198" s="147"/>
      <c r="K198" s="143">
        <f>K197+1</f>
        <v>5</v>
      </c>
      <c r="L198" s="137" t="str">
        <f>'Flight Groups'!J37</f>
        <v>B</v>
      </c>
      <c r="M198" s="138">
        <f>IF(ISBLANK('Round 5'!$L$2),"",('Round 5'!$L$2))</f>
        <v>10</v>
      </c>
      <c r="N198" s="144"/>
      <c r="O198" s="145"/>
      <c r="P198" s="145"/>
      <c r="Q198" s="146"/>
      <c r="R198" s="575"/>
      <c r="S198" s="147"/>
      <c r="T198" s="58"/>
    </row>
    <row r="199" spans="1:20" ht="26.1" customHeight="1" thickBot="1">
      <c r="A199" s="160">
        <f>A198+1</f>
        <v>6</v>
      </c>
      <c r="B199" s="154" t="str">
        <f>'Flight Groups'!K36</f>
        <v>A</v>
      </c>
      <c r="C199" s="155">
        <f>IF(ISBLANK('Round 6'!$L$2),"",('Round 6'!$L$2))</f>
        <v>10</v>
      </c>
      <c r="D199" s="161"/>
      <c r="E199" s="162"/>
      <c r="F199" s="162"/>
      <c r="G199" s="163"/>
      <c r="H199" s="577"/>
      <c r="I199" s="164"/>
      <c r="K199" s="160">
        <f>K198+1</f>
        <v>6</v>
      </c>
      <c r="L199" s="154" t="str">
        <f>'Flight Groups'!K37</f>
        <v>A</v>
      </c>
      <c r="M199" s="155">
        <f>IF(ISBLANK('Round 6'!$L$2),"",('Round 6'!$L$2))</f>
        <v>10</v>
      </c>
      <c r="N199" s="161"/>
      <c r="O199" s="162"/>
      <c r="P199" s="162"/>
      <c r="Q199" s="163"/>
      <c r="R199" s="577"/>
      <c r="S199" s="164"/>
      <c r="T199" s="59"/>
    </row>
    <row r="200" spans="1:20" ht="21" customHeight="1">
      <c r="A200" s="59"/>
      <c r="C200" s="48"/>
      <c r="D200" s="48"/>
      <c r="E200" s="48"/>
      <c r="F200" s="48"/>
      <c r="G200" s="48"/>
      <c r="H200" s="48"/>
      <c r="I200" s="48"/>
      <c r="J200" s="48"/>
      <c r="K200" s="49"/>
      <c r="L200" s="49"/>
      <c r="M200" s="48"/>
      <c r="N200" s="48"/>
      <c r="O200" s="48"/>
      <c r="P200" s="48"/>
      <c r="Q200" s="48"/>
      <c r="R200" s="48"/>
      <c r="S200" s="48"/>
      <c r="T200" s="48"/>
    </row>
    <row r="201" spans="1:20" ht="24.95" customHeight="1">
      <c r="A201" s="98">
        <v>33</v>
      </c>
      <c r="B201" s="87"/>
      <c r="C201" s="87"/>
      <c r="D201" s="88"/>
      <c r="E201" s="88"/>
      <c r="F201" s="88"/>
      <c r="G201" s="88"/>
      <c r="H201" s="88"/>
      <c r="I201" s="88"/>
      <c r="J201" s="89"/>
      <c r="K201" s="98">
        <v>34</v>
      </c>
      <c r="L201" s="87"/>
      <c r="M201" s="50"/>
      <c r="N201" s="51"/>
      <c r="O201" s="51"/>
      <c r="P201" s="88"/>
      <c r="Q201" s="51"/>
      <c r="R201" s="88"/>
      <c r="S201" s="51"/>
      <c r="T201" s="48"/>
    </row>
    <row r="202" spans="1:20" ht="24.95" customHeight="1">
      <c r="A202" s="52" t="s">
        <v>27</v>
      </c>
      <c r="B202" s="626" t="str">
        <f>IF(ISBLANK('Flight Groups'!C38),"",'Flight Groups'!C38)</f>
        <v/>
      </c>
      <c r="C202" s="626"/>
      <c r="D202" s="626"/>
      <c r="E202" s="626"/>
      <c r="F202" s="397"/>
      <c r="G202" s="61"/>
      <c r="H202" s="61"/>
      <c r="I202" s="53"/>
      <c r="J202" s="95"/>
      <c r="K202" s="52" t="s">
        <v>27</v>
      </c>
      <c r="L202" s="626" t="str">
        <f>IF(ISBLANK('Flight Groups'!C39),"",'Flight Groups'!C39)</f>
        <v/>
      </c>
      <c r="M202" s="626"/>
      <c r="N202" s="626"/>
      <c r="O202" s="626"/>
      <c r="P202" s="397"/>
      <c r="Q202" s="61"/>
      <c r="R202" s="61"/>
      <c r="S202" s="53"/>
      <c r="T202" s="59"/>
    </row>
    <row r="203" spans="1:20" ht="24.95" customHeight="1" thickBot="1">
      <c r="A203" s="56" t="s">
        <v>28</v>
      </c>
      <c r="B203" s="635" t="str">
        <f>IF(ISBLANK('Flight Groups'!D38),"",'Flight Groups'!D38)</f>
        <v/>
      </c>
      <c r="C203" s="635"/>
      <c r="D203" s="635"/>
      <c r="E203" s="635"/>
      <c r="F203" s="635"/>
      <c r="G203" s="635"/>
      <c r="H203" s="627"/>
      <c r="I203" s="635"/>
      <c r="J203" s="95"/>
      <c r="K203" s="78" t="s">
        <v>28</v>
      </c>
      <c r="L203" s="635" t="str">
        <f>IF(ISBLANK('Flight Groups'!D39),"",'Flight Groups'!D39)</f>
        <v/>
      </c>
      <c r="M203" s="635"/>
      <c r="N203" s="635"/>
      <c r="O203" s="635"/>
      <c r="P203" s="635"/>
      <c r="Q203" s="635"/>
      <c r="R203" s="627"/>
      <c r="S203" s="635"/>
      <c r="T203" s="59"/>
    </row>
    <row r="204" spans="1:20" ht="21" customHeight="1">
      <c r="A204" s="628" t="s">
        <v>58</v>
      </c>
      <c r="B204" s="117" t="s">
        <v>59</v>
      </c>
      <c r="C204" s="117" t="s">
        <v>60</v>
      </c>
      <c r="D204" s="630" t="s">
        <v>61</v>
      </c>
      <c r="E204" s="631"/>
      <c r="F204" s="632" t="s">
        <v>106</v>
      </c>
      <c r="G204" s="117" t="s">
        <v>62</v>
      </c>
      <c r="H204" s="569" t="s">
        <v>62</v>
      </c>
      <c r="I204" s="118" t="s">
        <v>63</v>
      </c>
      <c r="K204" s="628" t="s">
        <v>58</v>
      </c>
      <c r="L204" s="117" t="s">
        <v>59</v>
      </c>
      <c r="M204" s="117" t="s">
        <v>60</v>
      </c>
      <c r="N204" s="630" t="s">
        <v>61</v>
      </c>
      <c r="O204" s="631"/>
      <c r="P204" s="632" t="s">
        <v>106</v>
      </c>
      <c r="Q204" s="117" t="s">
        <v>62</v>
      </c>
      <c r="R204" s="569" t="s">
        <v>62</v>
      </c>
      <c r="S204" s="118" t="s">
        <v>63</v>
      </c>
      <c r="T204" s="59"/>
    </row>
    <row r="205" spans="1:20" ht="21" customHeight="1" thickBot="1">
      <c r="A205" s="629"/>
      <c r="B205" s="120" t="s">
        <v>64</v>
      </c>
      <c r="C205" s="120" t="s">
        <v>61</v>
      </c>
      <c r="D205" s="121" t="s">
        <v>39</v>
      </c>
      <c r="E205" s="121" t="s">
        <v>40</v>
      </c>
      <c r="F205" s="633"/>
      <c r="G205" s="120" t="s">
        <v>65</v>
      </c>
      <c r="H205" s="570" t="s">
        <v>151</v>
      </c>
      <c r="I205" s="122" t="s">
        <v>66</v>
      </c>
      <c r="K205" s="629"/>
      <c r="L205" s="120" t="s">
        <v>64</v>
      </c>
      <c r="M205" s="120" t="s">
        <v>61</v>
      </c>
      <c r="N205" s="121" t="s">
        <v>39</v>
      </c>
      <c r="O205" s="121" t="s">
        <v>40</v>
      </c>
      <c r="P205" s="633"/>
      <c r="Q205" s="120" t="s">
        <v>65</v>
      </c>
      <c r="R205" s="570" t="s">
        <v>151</v>
      </c>
      <c r="S205" s="122" t="s">
        <v>66</v>
      </c>
      <c r="T205" s="59"/>
    </row>
    <row r="206" spans="1:20" ht="26.1" customHeight="1">
      <c r="A206" s="131">
        <v>1</v>
      </c>
      <c r="B206" s="125" t="str">
        <f>'Flight Groups'!F38</f>
        <v>A</v>
      </c>
      <c r="C206" s="126">
        <f>IF(ISBLANK('Round 1'!$L$2),"",('Round 1'!$L$2))</f>
        <v>10</v>
      </c>
      <c r="D206" s="132"/>
      <c r="E206" s="133"/>
      <c r="F206" s="133"/>
      <c r="G206" s="134"/>
      <c r="H206" s="574"/>
      <c r="I206" s="135"/>
      <c r="K206" s="131">
        <v>1</v>
      </c>
      <c r="L206" s="125" t="str">
        <f>'Flight Groups'!F39</f>
        <v>B</v>
      </c>
      <c r="M206" s="126">
        <f>IF(ISBLANK('Round 1'!$L$2),"",('Round 1'!$L$2))</f>
        <v>10</v>
      </c>
      <c r="N206" s="132"/>
      <c r="O206" s="133"/>
      <c r="P206" s="133"/>
      <c r="Q206" s="134"/>
      <c r="R206" s="574"/>
      <c r="S206" s="135"/>
      <c r="T206" s="59"/>
    </row>
    <row r="207" spans="1:20" ht="26.1" customHeight="1">
      <c r="A207" s="143">
        <f>A206+1</f>
        <v>2</v>
      </c>
      <c r="B207" s="137" t="str">
        <f>'Flight Groups'!G38</f>
        <v>B</v>
      </c>
      <c r="C207" s="138">
        <f>IF(ISBLANK('Round 2'!$L$2),"",('Round 2'!$L$2))</f>
        <v>10</v>
      </c>
      <c r="D207" s="144"/>
      <c r="E207" s="145"/>
      <c r="F207" s="145"/>
      <c r="G207" s="146"/>
      <c r="H207" s="575"/>
      <c r="I207" s="147"/>
      <c r="K207" s="143">
        <f>K206+1</f>
        <v>2</v>
      </c>
      <c r="L207" s="137" t="str">
        <f>'Flight Groups'!G39</f>
        <v>B</v>
      </c>
      <c r="M207" s="138">
        <f>IF(ISBLANK('Round 2'!$L$2),"",('Round 2'!$L$2))</f>
        <v>10</v>
      </c>
      <c r="N207" s="144"/>
      <c r="O207" s="145"/>
      <c r="P207" s="145"/>
      <c r="Q207" s="146"/>
      <c r="R207" s="575"/>
      <c r="S207" s="147"/>
    </row>
    <row r="208" spans="1:20" ht="26.1" customHeight="1">
      <c r="A208" s="143">
        <f>A207+1</f>
        <v>3</v>
      </c>
      <c r="B208" s="137" t="str">
        <f>'Flight Groups'!H38</f>
        <v>B</v>
      </c>
      <c r="C208" s="138">
        <f>IF(ISBLANK('Round 3'!$L$2),"",('Round 3'!$L$2))</f>
        <v>10</v>
      </c>
      <c r="D208" s="144"/>
      <c r="E208" s="145"/>
      <c r="F208" s="145"/>
      <c r="G208" s="146"/>
      <c r="H208" s="575"/>
      <c r="I208" s="147"/>
      <c r="K208" s="143">
        <f>K207+1</f>
        <v>3</v>
      </c>
      <c r="L208" s="137" t="str">
        <f>'Flight Groups'!H39</f>
        <v>A</v>
      </c>
      <c r="M208" s="138">
        <f>IF(ISBLANK('Round 3'!$L$2),"",('Round 3'!$L$2))</f>
        <v>10</v>
      </c>
      <c r="N208" s="144"/>
      <c r="O208" s="145"/>
      <c r="P208" s="145"/>
      <c r="Q208" s="146"/>
      <c r="R208" s="575"/>
      <c r="S208" s="147"/>
    </row>
    <row r="209" spans="1:20" ht="26.1" customHeight="1">
      <c r="A209" s="143">
        <f>A208+1</f>
        <v>4</v>
      </c>
      <c r="B209" s="137" t="str">
        <f>'Flight Groups'!I38</f>
        <v>A</v>
      </c>
      <c r="C209" s="138">
        <f>IF(ISBLANK('Round 4'!$L$2),"",('Round 4'!$L$2))</f>
        <v>10</v>
      </c>
      <c r="D209" s="144"/>
      <c r="E209" s="145"/>
      <c r="F209" s="145"/>
      <c r="G209" s="146"/>
      <c r="H209" s="575"/>
      <c r="I209" s="147"/>
      <c r="K209" s="143">
        <f>K208+1</f>
        <v>4</v>
      </c>
      <c r="L209" s="137" t="str">
        <f>'Flight Groups'!I39</f>
        <v>A</v>
      </c>
      <c r="M209" s="138">
        <f>IF(ISBLANK('Round 4'!$L$2),"",('Round 4'!$L$2))</f>
        <v>10</v>
      </c>
      <c r="N209" s="144"/>
      <c r="O209" s="145"/>
      <c r="P209" s="145"/>
      <c r="Q209" s="146"/>
      <c r="R209" s="575"/>
      <c r="S209" s="147"/>
    </row>
    <row r="210" spans="1:20" ht="26.1" customHeight="1">
      <c r="A210" s="143">
        <f>A209+1</f>
        <v>5</v>
      </c>
      <c r="B210" s="137" t="str">
        <f>'Flight Groups'!J38</f>
        <v>B</v>
      </c>
      <c r="C210" s="138">
        <f>IF(ISBLANK('Round 5'!$L$2),"",('Round 5'!$L$2))</f>
        <v>10</v>
      </c>
      <c r="D210" s="144"/>
      <c r="E210" s="145"/>
      <c r="F210" s="145"/>
      <c r="G210" s="146"/>
      <c r="H210" s="575"/>
      <c r="I210" s="147"/>
      <c r="K210" s="143">
        <f>K209+1</f>
        <v>5</v>
      </c>
      <c r="L210" s="137" t="str">
        <f>'Flight Groups'!J39</f>
        <v>A</v>
      </c>
      <c r="M210" s="138">
        <f>IF(ISBLANK('Round 5'!$L$2),"",('Round 5'!$L$2))</f>
        <v>10</v>
      </c>
      <c r="N210" s="144"/>
      <c r="O210" s="145"/>
      <c r="P210" s="145"/>
      <c r="Q210" s="146"/>
      <c r="R210" s="575"/>
      <c r="S210" s="147"/>
      <c r="T210" s="51"/>
    </row>
    <row r="211" spans="1:20" ht="26.1" customHeight="1" thickBot="1">
      <c r="A211" s="160">
        <f>A210+1</f>
        <v>6</v>
      </c>
      <c r="B211" s="154" t="str">
        <f>'Flight Groups'!K38</f>
        <v>B</v>
      </c>
      <c r="C211" s="155">
        <f>IF(ISBLANK('Round 6'!$L$2),"",('Round 6'!$L$2))</f>
        <v>10</v>
      </c>
      <c r="D211" s="161"/>
      <c r="E211" s="162"/>
      <c r="F211" s="162"/>
      <c r="G211" s="163"/>
      <c r="H211" s="577"/>
      <c r="I211" s="164"/>
      <c r="K211" s="160">
        <f>K210+1</f>
        <v>6</v>
      </c>
      <c r="L211" s="154" t="str">
        <f>'Flight Groups'!K39</f>
        <v>A</v>
      </c>
      <c r="M211" s="155">
        <f>IF(ISBLANK('Round 6'!$L$2),"",('Round 6'!$L$2))</f>
        <v>10</v>
      </c>
      <c r="N211" s="161"/>
      <c r="O211" s="162"/>
      <c r="P211" s="162"/>
      <c r="Q211" s="163"/>
      <c r="R211" s="577"/>
      <c r="S211" s="164"/>
      <c r="T211" s="53"/>
    </row>
    <row r="212" spans="1:20" ht="21" customHeight="1">
      <c r="T212" s="55"/>
    </row>
    <row r="213" spans="1:20" ht="21" customHeight="1">
      <c r="T213" s="54"/>
    </row>
    <row r="214" spans="1:20" ht="24.95" customHeight="1">
      <c r="A214" s="98">
        <v>35</v>
      </c>
      <c r="B214" s="87"/>
      <c r="C214" s="87"/>
      <c r="D214" s="88"/>
      <c r="E214" s="88"/>
      <c r="F214" s="88"/>
      <c r="G214" s="88"/>
      <c r="H214" s="88"/>
      <c r="I214" s="88"/>
      <c r="J214" s="89"/>
      <c r="K214" s="98">
        <v>36</v>
      </c>
      <c r="L214" s="50"/>
      <c r="M214" s="50"/>
      <c r="N214" s="51"/>
      <c r="O214" s="51"/>
      <c r="P214" s="88"/>
      <c r="Q214" s="51"/>
      <c r="R214" s="88"/>
      <c r="S214" s="51"/>
      <c r="T214" s="57"/>
    </row>
    <row r="215" spans="1:20" ht="24.95" customHeight="1">
      <c r="A215" s="52" t="s">
        <v>27</v>
      </c>
      <c r="B215" s="626" t="str">
        <f>IF(ISBLANK('Flight Groups'!C40),"",'Flight Groups'!C40)</f>
        <v/>
      </c>
      <c r="C215" s="626"/>
      <c r="D215" s="626"/>
      <c r="E215" s="626"/>
      <c r="F215" s="397"/>
      <c r="G215" s="61"/>
      <c r="H215" s="61"/>
      <c r="I215" s="53"/>
      <c r="J215" s="95"/>
      <c r="K215" s="52" t="s">
        <v>27</v>
      </c>
      <c r="L215" s="626" t="str">
        <f>IF(ISBLANK('Flight Groups'!C41),"",'Flight Groups'!C41)</f>
        <v/>
      </c>
      <c r="M215" s="626"/>
      <c r="N215" s="626"/>
      <c r="O215" s="626"/>
      <c r="P215" s="397"/>
      <c r="Q215" s="61"/>
      <c r="R215" s="61"/>
      <c r="S215" s="53"/>
      <c r="T215" s="58"/>
    </row>
    <row r="216" spans="1:20" ht="24.95" customHeight="1" thickBot="1">
      <c r="A216" s="56" t="s">
        <v>28</v>
      </c>
      <c r="B216" s="635" t="str">
        <f>IF(ISBLANK('Flight Groups'!D40),"",'Flight Groups'!D40)</f>
        <v/>
      </c>
      <c r="C216" s="635"/>
      <c r="D216" s="635"/>
      <c r="E216" s="635"/>
      <c r="F216" s="635"/>
      <c r="G216" s="635"/>
      <c r="H216" s="627"/>
      <c r="I216" s="635"/>
      <c r="J216" s="95"/>
      <c r="K216" s="78" t="s">
        <v>28</v>
      </c>
      <c r="L216" s="635" t="str">
        <f>IF(ISBLANK('Flight Groups'!D41),"",'Flight Groups'!D41)</f>
        <v/>
      </c>
      <c r="M216" s="635"/>
      <c r="N216" s="635"/>
      <c r="O216" s="635"/>
      <c r="P216" s="635"/>
      <c r="Q216" s="635"/>
      <c r="R216" s="627"/>
      <c r="S216" s="635"/>
      <c r="T216" s="58"/>
    </row>
    <row r="217" spans="1:20" ht="21" customHeight="1">
      <c r="A217" s="628" t="s">
        <v>58</v>
      </c>
      <c r="B217" s="117" t="s">
        <v>59</v>
      </c>
      <c r="C217" s="117" t="s">
        <v>60</v>
      </c>
      <c r="D217" s="630" t="s">
        <v>61</v>
      </c>
      <c r="E217" s="631"/>
      <c r="F217" s="632" t="s">
        <v>106</v>
      </c>
      <c r="G217" s="117" t="s">
        <v>62</v>
      </c>
      <c r="H217" s="569" t="s">
        <v>62</v>
      </c>
      <c r="I217" s="118" t="s">
        <v>63</v>
      </c>
      <c r="K217" s="628" t="s">
        <v>58</v>
      </c>
      <c r="L217" s="117" t="s">
        <v>59</v>
      </c>
      <c r="M217" s="117" t="s">
        <v>60</v>
      </c>
      <c r="N217" s="630" t="s">
        <v>61</v>
      </c>
      <c r="O217" s="631"/>
      <c r="P217" s="632" t="s">
        <v>106</v>
      </c>
      <c r="Q217" s="117" t="s">
        <v>62</v>
      </c>
      <c r="R217" s="569" t="s">
        <v>62</v>
      </c>
      <c r="S217" s="118" t="s">
        <v>63</v>
      </c>
      <c r="T217" s="59"/>
    </row>
    <row r="218" spans="1:20" ht="21" customHeight="1" thickBot="1">
      <c r="A218" s="629"/>
      <c r="B218" s="120" t="s">
        <v>64</v>
      </c>
      <c r="C218" s="120" t="s">
        <v>61</v>
      </c>
      <c r="D218" s="121" t="s">
        <v>39</v>
      </c>
      <c r="E218" s="121" t="s">
        <v>40</v>
      </c>
      <c r="F218" s="633"/>
      <c r="G218" s="120" t="s">
        <v>65</v>
      </c>
      <c r="H218" s="570" t="s">
        <v>151</v>
      </c>
      <c r="I218" s="122" t="s">
        <v>66</v>
      </c>
      <c r="K218" s="629"/>
      <c r="L218" s="120" t="s">
        <v>64</v>
      </c>
      <c r="M218" s="120" t="s">
        <v>61</v>
      </c>
      <c r="N218" s="121" t="s">
        <v>39</v>
      </c>
      <c r="O218" s="121" t="s">
        <v>40</v>
      </c>
      <c r="P218" s="633"/>
      <c r="Q218" s="120" t="s">
        <v>65</v>
      </c>
      <c r="R218" s="570" t="s">
        <v>151</v>
      </c>
      <c r="S218" s="122" t="s">
        <v>66</v>
      </c>
      <c r="T218" s="59"/>
    </row>
    <row r="219" spans="1:20" ht="26.1" customHeight="1">
      <c r="A219" s="131">
        <v>1</v>
      </c>
      <c r="B219" s="125" t="str">
        <f>'Flight Groups'!F40</f>
        <v>A</v>
      </c>
      <c r="C219" s="126">
        <f>IF(ISBLANK('Round 1'!$L$2),"",('Round 1'!$L$2))</f>
        <v>10</v>
      </c>
      <c r="D219" s="132"/>
      <c r="E219" s="133"/>
      <c r="F219" s="133"/>
      <c r="G219" s="134"/>
      <c r="H219" s="574"/>
      <c r="I219" s="135"/>
      <c r="K219" s="131">
        <v>1</v>
      </c>
      <c r="L219" s="125" t="str">
        <f>'Flight Groups'!F41</f>
        <v>B</v>
      </c>
      <c r="M219" s="126">
        <f>IF(ISBLANK('Round 1'!$L$2),"",('Round 1'!$L$2))</f>
        <v>10</v>
      </c>
      <c r="N219" s="132"/>
      <c r="O219" s="133"/>
      <c r="P219" s="133"/>
      <c r="Q219" s="134"/>
      <c r="R219" s="574"/>
      <c r="S219" s="135"/>
      <c r="T219" s="59"/>
    </row>
    <row r="220" spans="1:20" ht="26.1" customHeight="1">
      <c r="A220" s="143">
        <f>A219+1</f>
        <v>2</v>
      </c>
      <c r="B220" s="137" t="str">
        <f>'Flight Groups'!G40</f>
        <v>A</v>
      </c>
      <c r="C220" s="138">
        <f>IF(ISBLANK('Round 2'!$L$2),"",('Round 2'!$L$2))</f>
        <v>10</v>
      </c>
      <c r="D220" s="144"/>
      <c r="E220" s="145"/>
      <c r="F220" s="145"/>
      <c r="G220" s="146"/>
      <c r="H220" s="575"/>
      <c r="I220" s="147"/>
      <c r="K220" s="143">
        <f>K219+1</f>
        <v>2</v>
      </c>
      <c r="L220" s="137" t="str">
        <f>'Flight Groups'!G41</f>
        <v>A</v>
      </c>
      <c r="M220" s="138">
        <f>IF(ISBLANK('Round 2'!$L$2),"",('Round 2'!$L$2))</f>
        <v>10</v>
      </c>
      <c r="N220" s="144"/>
      <c r="O220" s="145"/>
      <c r="P220" s="145"/>
      <c r="Q220" s="146"/>
      <c r="R220" s="575"/>
      <c r="S220" s="147"/>
      <c r="T220" s="59"/>
    </row>
    <row r="221" spans="1:20" ht="26.1" customHeight="1">
      <c r="A221" s="143">
        <f>A220+1</f>
        <v>3</v>
      </c>
      <c r="B221" s="137" t="str">
        <f>'Flight Groups'!H40</f>
        <v>A</v>
      </c>
      <c r="C221" s="138">
        <f>IF(ISBLANK('Round 3'!$L$2),"",('Round 3'!$L$2))</f>
        <v>10</v>
      </c>
      <c r="D221" s="144"/>
      <c r="E221" s="145"/>
      <c r="F221" s="145"/>
      <c r="G221" s="146"/>
      <c r="H221" s="575"/>
      <c r="I221" s="147"/>
      <c r="K221" s="143">
        <f>K220+1</f>
        <v>3</v>
      </c>
      <c r="L221" s="137" t="str">
        <f>'Flight Groups'!H41</f>
        <v>B</v>
      </c>
      <c r="M221" s="138">
        <f>IF(ISBLANK('Round 3'!$L$2),"",('Round 3'!$L$2))</f>
        <v>10</v>
      </c>
      <c r="N221" s="144"/>
      <c r="O221" s="145"/>
      <c r="P221" s="145"/>
      <c r="Q221" s="146"/>
      <c r="R221" s="575"/>
      <c r="S221" s="147"/>
      <c r="T221" s="59"/>
    </row>
    <row r="222" spans="1:20" ht="26.1" customHeight="1">
      <c r="A222" s="143">
        <f>A221+1</f>
        <v>4</v>
      </c>
      <c r="B222" s="137" t="str">
        <f>'Flight Groups'!I40</f>
        <v>B</v>
      </c>
      <c r="C222" s="138">
        <f>IF(ISBLANK('Round 4'!$L$2),"",('Round 4'!$L$2))</f>
        <v>10</v>
      </c>
      <c r="D222" s="144"/>
      <c r="E222" s="145"/>
      <c r="F222" s="145"/>
      <c r="G222" s="146"/>
      <c r="H222" s="575"/>
      <c r="I222" s="147"/>
      <c r="K222" s="143">
        <f>K221+1</f>
        <v>4</v>
      </c>
      <c r="L222" s="137" t="str">
        <f>'Flight Groups'!I41</f>
        <v>B</v>
      </c>
      <c r="M222" s="138">
        <f>IF(ISBLANK('Round 4'!$L$2),"",('Round 4'!$L$2))</f>
        <v>10</v>
      </c>
      <c r="N222" s="144"/>
      <c r="O222" s="145"/>
      <c r="P222" s="145"/>
      <c r="Q222" s="146"/>
      <c r="R222" s="575"/>
      <c r="S222" s="147"/>
      <c r="T222" s="59"/>
    </row>
    <row r="223" spans="1:20" ht="26.1" customHeight="1">
      <c r="A223" s="143">
        <f>A222+1</f>
        <v>5</v>
      </c>
      <c r="B223" s="137" t="str">
        <f>'Flight Groups'!J40</f>
        <v>B</v>
      </c>
      <c r="C223" s="138">
        <f>IF(ISBLANK('Round 5'!$L$2),"",('Round 5'!$L$2))</f>
        <v>10</v>
      </c>
      <c r="D223" s="144"/>
      <c r="E223" s="145"/>
      <c r="F223" s="145"/>
      <c r="G223" s="146"/>
      <c r="H223" s="575"/>
      <c r="I223" s="147"/>
      <c r="K223" s="143">
        <f>K222+1</f>
        <v>5</v>
      </c>
      <c r="L223" s="137" t="str">
        <f>'Flight Groups'!J41</f>
        <v>A</v>
      </c>
      <c r="M223" s="138">
        <f>IF(ISBLANK('Round 5'!$L$2),"",('Round 5'!$L$2))</f>
        <v>10</v>
      </c>
      <c r="N223" s="144"/>
      <c r="O223" s="145"/>
      <c r="P223" s="145"/>
      <c r="Q223" s="146"/>
      <c r="R223" s="575"/>
      <c r="S223" s="147"/>
      <c r="T223" s="59"/>
    </row>
    <row r="224" spans="1:20" ht="26.1" customHeight="1" thickBot="1">
      <c r="A224" s="160">
        <f>A223+1</f>
        <v>6</v>
      </c>
      <c r="B224" s="154" t="str">
        <f>'Flight Groups'!K40</f>
        <v>B</v>
      </c>
      <c r="C224" s="155">
        <f>IF(ISBLANK('Round 6'!$L$2),"",('Round 6'!$L$2))</f>
        <v>10</v>
      </c>
      <c r="D224" s="161"/>
      <c r="E224" s="162"/>
      <c r="F224" s="162"/>
      <c r="G224" s="163"/>
      <c r="H224" s="577"/>
      <c r="I224" s="164"/>
      <c r="K224" s="160">
        <f>K223+1</f>
        <v>6</v>
      </c>
      <c r="L224" s="154" t="str">
        <f>'Flight Groups'!K41</f>
        <v>B</v>
      </c>
      <c r="M224" s="155">
        <f>IF(ISBLANK('Round 6'!$L$2),"",('Round 6'!$L$2))</f>
        <v>10</v>
      </c>
      <c r="N224" s="161"/>
      <c r="O224" s="162"/>
      <c r="P224" s="162"/>
      <c r="Q224" s="163"/>
      <c r="R224" s="577"/>
      <c r="S224" s="164"/>
      <c r="T224" s="59"/>
    </row>
    <row r="226" spans="1:20" ht="24.95" customHeight="1">
      <c r="A226" s="98">
        <v>37</v>
      </c>
      <c r="B226" s="87"/>
      <c r="C226" s="87"/>
      <c r="D226" s="88"/>
      <c r="E226" s="88"/>
      <c r="F226" s="88"/>
      <c r="G226" s="88"/>
      <c r="H226" s="88"/>
      <c r="I226" s="88"/>
      <c r="J226" s="89"/>
      <c r="K226" s="98">
        <v>38</v>
      </c>
      <c r="L226" s="87"/>
      <c r="M226" s="50"/>
      <c r="N226" s="51"/>
      <c r="O226" s="51"/>
      <c r="P226" s="88"/>
      <c r="Q226" s="51"/>
      <c r="R226" s="88"/>
      <c r="S226" s="51"/>
    </row>
    <row r="227" spans="1:20" ht="24.95" customHeight="1">
      <c r="A227" s="52" t="s">
        <v>27</v>
      </c>
      <c r="B227" s="626" t="str">
        <f>IF(ISBLANK('Flight Groups'!C42),"",'Flight Groups'!C42)</f>
        <v/>
      </c>
      <c r="C227" s="626"/>
      <c r="D227" s="626"/>
      <c r="E227" s="626"/>
      <c r="F227" s="397"/>
      <c r="G227" s="61"/>
      <c r="H227" s="61"/>
      <c r="I227" s="53"/>
      <c r="J227" s="95"/>
      <c r="K227" s="52" t="s">
        <v>27</v>
      </c>
      <c r="L227" s="626" t="str">
        <f>IF(ISBLANK('Flight Groups'!C43),"",'Flight Groups'!C43)</f>
        <v/>
      </c>
      <c r="M227" s="626"/>
      <c r="N227" s="626"/>
      <c r="O227" s="626"/>
      <c r="P227" s="397"/>
      <c r="Q227" s="61"/>
      <c r="R227" s="61"/>
      <c r="S227" s="53"/>
      <c r="T227" s="51"/>
    </row>
    <row r="228" spans="1:20" ht="24.95" customHeight="1" thickBot="1">
      <c r="A228" s="56" t="s">
        <v>28</v>
      </c>
      <c r="B228" s="635" t="str">
        <f>IF(ISBLANK('Flight Groups'!D42),"",'Flight Groups'!D42)</f>
        <v/>
      </c>
      <c r="C228" s="635"/>
      <c r="D228" s="635"/>
      <c r="E228" s="635"/>
      <c r="F228" s="635"/>
      <c r="G228" s="635"/>
      <c r="H228" s="627"/>
      <c r="I228" s="635"/>
      <c r="J228" s="95"/>
      <c r="K228" s="78" t="s">
        <v>28</v>
      </c>
      <c r="L228" s="635" t="str">
        <f>IF(ISBLANK('Flight Groups'!D43),"",'Flight Groups'!D43)</f>
        <v/>
      </c>
      <c r="M228" s="635"/>
      <c r="N228" s="635"/>
      <c r="O228" s="635"/>
      <c r="P228" s="635"/>
      <c r="Q228" s="635"/>
      <c r="R228" s="627"/>
      <c r="S228" s="635"/>
      <c r="T228" s="53"/>
    </row>
    <row r="229" spans="1:20" ht="21" customHeight="1">
      <c r="A229" s="628" t="s">
        <v>58</v>
      </c>
      <c r="B229" s="117" t="s">
        <v>59</v>
      </c>
      <c r="C229" s="117" t="s">
        <v>60</v>
      </c>
      <c r="D229" s="630" t="s">
        <v>61</v>
      </c>
      <c r="E229" s="631"/>
      <c r="F229" s="632" t="s">
        <v>106</v>
      </c>
      <c r="G229" s="117" t="s">
        <v>62</v>
      </c>
      <c r="H229" s="569" t="s">
        <v>62</v>
      </c>
      <c r="I229" s="118" t="s">
        <v>63</v>
      </c>
      <c r="K229" s="628" t="s">
        <v>58</v>
      </c>
      <c r="L229" s="117" t="s">
        <v>59</v>
      </c>
      <c r="M229" s="117" t="s">
        <v>60</v>
      </c>
      <c r="N229" s="630" t="s">
        <v>61</v>
      </c>
      <c r="O229" s="631"/>
      <c r="P229" s="632" t="s">
        <v>106</v>
      </c>
      <c r="Q229" s="117" t="s">
        <v>62</v>
      </c>
      <c r="R229" s="569" t="s">
        <v>62</v>
      </c>
      <c r="S229" s="118" t="s">
        <v>63</v>
      </c>
      <c r="T229" s="55"/>
    </row>
    <row r="230" spans="1:20" ht="21" customHeight="1" thickBot="1">
      <c r="A230" s="629"/>
      <c r="B230" s="120" t="s">
        <v>64</v>
      </c>
      <c r="C230" s="120" t="s">
        <v>61</v>
      </c>
      <c r="D230" s="121" t="s">
        <v>39</v>
      </c>
      <c r="E230" s="121" t="s">
        <v>40</v>
      </c>
      <c r="F230" s="633"/>
      <c r="G230" s="120" t="s">
        <v>65</v>
      </c>
      <c r="H230" s="570" t="s">
        <v>151</v>
      </c>
      <c r="I230" s="122" t="s">
        <v>66</v>
      </c>
      <c r="K230" s="629"/>
      <c r="L230" s="120" t="s">
        <v>64</v>
      </c>
      <c r="M230" s="120" t="s">
        <v>61</v>
      </c>
      <c r="N230" s="121" t="s">
        <v>39</v>
      </c>
      <c r="O230" s="121" t="s">
        <v>40</v>
      </c>
      <c r="P230" s="633"/>
      <c r="Q230" s="120" t="s">
        <v>65</v>
      </c>
      <c r="R230" s="570" t="s">
        <v>151</v>
      </c>
      <c r="S230" s="122" t="s">
        <v>66</v>
      </c>
      <c r="T230" s="54"/>
    </row>
    <row r="231" spans="1:20" ht="26.1" customHeight="1">
      <c r="A231" s="131">
        <v>1</v>
      </c>
      <c r="B231" s="125" t="str">
        <f>'Flight Groups'!F42</f>
        <v>A</v>
      </c>
      <c r="C231" s="126">
        <f>IF(ISBLANK('Round 1'!$L$2),"",('Round 1'!$L$2))</f>
        <v>10</v>
      </c>
      <c r="D231" s="132"/>
      <c r="E231" s="133"/>
      <c r="F231" s="133"/>
      <c r="G231" s="134"/>
      <c r="H231" s="574"/>
      <c r="I231" s="135"/>
      <c r="K231" s="131">
        <v>1</v>
      </c>
      <c r="L231" s="125" t="str">
        <f>'Flight Groups'!F43</f>
        <v>B</v>
      </c>
      <c r="M231" s="126">
        <f>IF(ISBLANK('Round 1'!$L$2),"",('Round 1'!$L$2))</f>
        <v>10</v>
      </c>
      <c r="N231" s="132"/>
      <c r="O231" s="133"/>
      <c r="P231" s="133"/>
      <c r="Q231" s="134"/>
      <c r="R231" s="574"/>
      <c r="S231" s="135"/>
      <c r="T231" s="57"/>
    </row>
    <row r="232" spans="1:20" ht="26.1" customHeight="1">
      <c r="A232" s="143">
        <f>A231+1</f>
        <v>2</v>
      </c>
      <c r="B232" s="137" t="str">
        <f>'Flight Groups'!G42</f>
        <v>A</v>
      </c>
      <c r="C232" s="138">
        <f>IF(ISBLANK('Round 2'!$L$2),"",('Round 2'!$L$2))</f>
        <v>10</v>
      </c>
      <c r="D232" s="144"/>
      <c r="E232" s="145"/>
      <c r="F232" s="145"/>
      <c r="G232" s="146"/>
      <c r="H232" s="575"/>
      <c r="I232" s="147"/>
      <c r="K232" s="143">
        <f>K231+1</f>
        <v>2</v>
      </c>
      <c r="L232" s="137" t="str">
        <f>'Flight Groups'!G43</f>
        <v>B</v>
      </c>
      <c r="M232" s="138">
        <f>IF(ISBLANK('Round 2'!$L$2),"",('Round 2'!$L$2))</f>
        <v>10</v>
      </c>
      <c r="N232" s="144"/>
      <c r="O232" s="145"/>
      <c r="P232" s="145"/>
      <c r="Q232" s="146"/>
      <c r="R232" s="575"/>
      <c r="S232" s="147"/>
      <c r="T232" s="58"/>
    </row>
    <row r="233" spans="1:20" ht="26.1" customHeight="1">
      <c r="A233" s="143">
        <f>A232+1</f>
        <v>3</v>
      </c>
      <c r="B233" s="137" t="str">
        <f>'Flight Groups'!H42</f>
        <v>B</v>
      </c>
      <c r="C233" s="138">
        <f>IF(ISBLANK('Round 3'!$L$2),"",('Round 3'!$L$2))</f>
        <v>10</v>
      </c>
      <c r="D233" s="144"/>
      <c r="E233" s="145"/>
      <c r="F233" s="145"/>
      <c r="G233" s="146"/>
      <c r="H233" s="575"/>
      <c r="I233" s="147"/>
      <c r="K233" s="143">
        <f>K232+1</f>
        <v>3</v>
      </c>
      <c r="L233" s="137" t="str">
        <f>'Flight Groups'!H43</f>
        <v>A</v>
      </c>
      <c r="M233" s="138">
        <f>IF(ISBLANK('Round 3'!$L$2),"",('Round 3'!$L$2))</f>
        <v>10</v>
      </c>
      <c r="N233" s="144"/>
      <c r="O233" s="145"/>
      <c r="P233" s="145"/>
      <c r="Q233" s="146"/>
      <c r="R233" s="575"/>
      <c r="S233" s="147"/>
      <c r="T233" s="58"/>
    </row>
    <row r="234" spans="1:20" ht="26.1" customHeight="1">
      <c r="A234" s="143">
        <f>A233+1</f>
        <v>4</v>
      </c>
      <c r="B234" s="137" t="str">
        <f>'Flight Groups'!I42</f>
        <v>A</v>
      </c>
      <c r="C234" s="138">
        <f>IF(ISBLANK('Round 4'!$L$2),"",('Round 4'!$L$2))</f>
        <v>10</v>
      </c>
      <c r="D234" s="144"/>
      <c r="E234" s="145"/>
      <c r="F234" s="145"/>
      <c r="G234" s="146"/>
      <c r="H234" s="575"/>
      <c r="I234" s="147"/>
      <c r="K234" s="143">
        <f>K233+1</f>
        <v>4</v>
      </c>
      <c r="L234" s="137" t="str">
        <f>'Flight Groups'!I43</f>
        <v>B</v>
      </c>
      <c r="M234" s="138">
        <f>IF(ISBLANK('Round 4'!$L$2),"",('Round 4'!$L$2))</f>
        <v>10</v>
      </c>
      <c r="N234" s="144"/>
      <c r="O234" s="145"/>
      <c r="P234" s="145"/>
      <c r="Q234" s="146"/>
      <c r="R234" s="575"/>
      <c r="S234" s="147"/>
      <c r="T234" s="59"/>
    </row>
    <row r="235" spans="1:20" ht="26.1" customHeight="1">
      <c r="A235" s="143">
        <f>A234+1</f>
        <v>5</v>
      </c>
      <c r="B235" s="137" t="str">
        <f>'Flight Groups'!J42</f>
        <v>B</v>
      </c>
      <c r="C235" s="138">
        <f>IF(ISBLANK('Round 5'!$L$2),"",('Round 5'!$L$2))</f>
        <v>10</v>
      </c>
      <c r="D235" s="144"/>
      <c r="E235" s="145"/>
      <c r="F235" s="145"/>
      <c r="G235" s="146"/>
      <c r="H235" s="575"/>
      <c r="I235" s="147"/>
      <c r="K235" s="143">
        <f>K234+1</f>
        <v>5</v>
      </c>
      <c r="L235" s="137" t="str">
        <f>'Flight Groups'!J43</f>
        <v>A</v>
      </c>
      <c r="M235" s="138">
        <f>IF(ISBLANK('Round 5'!$L$2),"",('Round 5'!$L$2))</f>
        <v>10</v>
      </c>
      <c r="N235" s="144"/>
      <c r="O235" s="145"/>
      <c r="P235" s="145"/>
      <c r="Q235" s="146"/>
      <c r="R235" s="575"/>
      <c r="S235" s="147"/>
      <c r="T235" s="59"/>
    </row>
    <row r="236" spans="1:20" ht="26.1" customHeight="1" thickBot="1">
      <c r="A236" s="160">
        <f>A235+1</f>
        <v>6</v>
      </c>
      <c r="B236" s="154" t="str">
        <f>'Flight Groups'!K42</f>
        <v>A</v>
      </c>
      <c r="C236" s="155">
        <f>IF(ISBLANK('Round 6'!$L$2),"",('Round 6'!$L$2))</f>
        <v>10</v>
      </c>
      <c r="D236" s="161"/>
      <c r="E236" s="162"/>
      <c r="F236" s="162"/>
      <c r="G236" s="163"/>
      <c r="H236" s="577"/>
      <c r="I236" s="164"/>
      <c r="K236" s="160">
        <f>K235+1</f>
        <v>6</v>
      </c>
      <c r="L236" s="154" t="str">
        <f>'Flight Groups'!K43</f>
        <v>B</v>
      </c>
      <c r="M236" s="155">
        <f>IF(ISBLANK('Round 6'!$L$2),"",('Round 6'!$L$2))</f>
        <v>10</v>
      </c>
      <c r="N236" s="161"/>
      <c r="O236" s="162"/>
      <c r="P236" s="162"/>
      <c r="Q236" s="163"/>
      <c r="R236" s="577"/>
      <c r="S236" s="164"/>
      <c r="T236" s="59"/>
    </row>
    <row r="237" spans="1:20" ht="21" customHeight="1">
      <c r="T237" s="59"/>
    </row>
    <row r="238" spans="1:20" ht="21" customHeight="1">
      <c r="T238" s="59"/>
    </row>
    <row r="239" spans="1:20" ht="24.95" customHeight="1">
      <c r="A239" s="98">
        <v>39</v>
      </c>
      <c r="B239" s="87"/>
      <c r="C239" s="87"/>
      <c r="D239" s="88"/>
      <c r="E239" s="88"/>
      <c r="F239" s="88"/>
      <c r="G239" s="88"/>
      <c r="H239" s="88"/>
      <c r="I239" s="88"/>
      <c r="J239" s="89"/>
      <c r="K239" s="98">
        <v>40</v>
      </c>
      <c r="L239" s="50"/>
      <c r="M239" s="50"/>
      <c r="N239" s="51"/>
      <c r="O239" s="51"/>
      <c r="P239" s="88"/>
      <c r="Q239" s="51"/>
      <c r="R239" s="88"/>
      <c r="S239" s="51"/>
      <c r="T239" s="59"/>
    </row>
    <row r="240" spans="1:20" ht="24.95" customHeight="1">
      <c r="A240" s="52" t="s">
        <v>27</v>
      </c>
      <c r="B240" s="626" t="str">
        <f>IF(ISBLANK('Flight Groups'!C44),"",'Flight Groups'!C44)</f>
        <v/>
      </c>
      <c r="C240" s="626"/>
      <c r="D240" s="626"/>
      <c r="E240" s="626"/>
      <c r="F240" s="397"/>
      <c r="G240" s="61"/>
      <c r="H240" s="61"/>
      <c r="I240" s="53"/>
      <c r="J240" s="95"/>
      <c r="K240" s="52" t="s">
        <v>27</v>
      </c>
      <c r="L240" s="626" t="str">
        <f>IF(ISBLANK('Flight Groups'!C45),"",'Flight Groups'!C45)</f>
        <v/>
      </c>
      <c r="M240" s="626"/>
      <c r="N240" s="626"/>
      <c r="O240" s="626"/>
      <c r="P240" s="397"/>
      <c r="Q240" s="61"/>
      <c r="R240" s="61"/>
      <c r="S240" s="53"/>
      <c r="T240" s="59"/>
    </row>
    <row r="241" spans="1:20" ht="24.95" customHeight="1" thickBot="1">
      <c r="A241" s="56" t="s">
        <v>28</v>
      </c>
      <c r="B241" s="635" t="str">
        <f>IF(ISBLANK('Flight Groups'!D44),"",'Flight Groups'!D44)</f>
        <v/>
      </c>
      <c r="C241" s="635"/>
      <c r="D241" s="635"/>
      <c r="E241" s="635"/>
      <c r="F241" s="635"/>
      <c r="G241" s="635"/>
      <c r="H241" s="627"/>
      <c r="I241" s="635"/>
      <c r="J241" s="95"/>
      <c r="K241" s="78" t="s">
        <v>28</v>
      </c>
      <c r="L241" s="635" t="str">
        <f>IF(ISBLANK('Flight Groups'!D45),"",'Flight Groups'!D45)</f>
        <v/>
      </c>
      <c r="M241" s="635"/>
      <c r="N241" s="635"/>
      <c r="O241" s="635"/>
      <c r="P241" s="635"/>
      <c r="Q241" s="635"/>
      <c r="R241" s="627"/>
      <c r="S241" s="635"/>
      <c r="T241" s="59"/>
    </row>
    <row r="242" spans="1:20" ht="21" customHeight="1">
      <c r="A242" s="628" t="s">
        <v>58</v>
      </c>
      <c r="B242" s="117" t="s">
        <v>59</v>
      </c>
      <c r="C242" s="117" t="s">
        <v>60</v>
      </c>
      <c r="D242" s="630" t="s">
        <v>61</v>
      </c>
      <c r="E242" s="631"/>
      <c r="F242" s="632" t="s">
        <v>106</v>
      </c>
      <c r="G242" s="117" t="s">
        <v>62</v>
      </c>
      <c r="H242" s="569" t="s">
        <v>62</v>
      </c>
      <c r="I242" s="118" t="s">
        <v>63</v>
      </c>
      <c r="K242" s="628" t="s">
        <v>58</v>
      </c>
      <c r="L242" s="117" t="s">
        <v>59</v>
      </c>
      <c r="M242" s="117" t="s">
        <v>60</v>
      </c>
      <c r="N242" s="630" t="s">
        <v>61</v>
      </c>
      <c r="O242" s="631"/>
      <c r="P242" s="632" t="s">
        <v>106</v>
      </c>
      <c r="Q242" s="117" t="s">
        <v>62</v>
      </c>
      <c r="R242" s="569" t="s">
        <v>62</v>
      </c>
      <c r="S242" s="118" t="s">
        <v>63</v>
      </c>
    </row>
    <row r="243" spans="1:20" ht="21" customHeight="1" thickBot="1">
      <c r="A243" s="629"/>
      <c r="B243" s="120" t="s">
        <v>64</v>
      </c>
      <c r="C243" s="120" t="s">
        <v>61</v>
      </c>
      <c r="D243" s="121" t="s">
        <v>39</v>
      </c>
      <c r="E243" s="121" t="s">
        <v>40</v>
      </c>
      <c r="F243" s="633"/>
      <c r="G243" s="120" t="s">
        <v>65</v>
      </c>
      <c r="H243" s="570" t="s">
        <v>151</v>
      </c>
      <c r="I243" s="122" t="s">
        <v>66</v>
      </c>
      <c r="K243" s="629"/>
      <c r="L243" s="120" t="s">
        <v>64</v>
      </c>
      <c r="M243" s="120" t="s">
        <v>61</v>
      </c>
      <c r="N243" s="121" t="s">
        <v>39</v>
      </c>
      <c r="O243" s="121" t="s">
        <v>40</v>
      </c>
      <c r="P243" s="633"/>
      <c r="Q243" s="120" t="s">
        <v>65</v>
      </c>
      <c r="R243" s="570" t="s">
        <v>151</v>
      </c>
      <c r="S243" s="122" t="s">
        <v>66</v>
      </c>
    </row>
    <row r="244" spans="1:20" ht="26.1" customHeight="1">
      <c r="A244" s="131">
        <v>1</v>
      </c>
      <c r="B244" s="125" t="str">
        <f>'Flight Groups'!F44</f>
        <v>A</v>
      </c>
      <c r="C244" s="126">
        <f>IF(ISBLANK('Round 1'!$L$2),"",('Round 1'!$L$2))</f>
        <v>10</v>
      </c>
      <c r="D244" s="132"/>
      <c r="E244" s="133"/>
      <c r="F244" s="133"/>
      <c r="G244" s="134"/>
      <c r="H244" s="574"/>
      <c r="I244" s="135"/>
      <c r="K244" s="131">
        <v>1</v>
      </c>
      <c r="L244" s="125" t="str">
        <f>'Flight Groups'!F45</f>
        <v>B</v>
      </c>
      <c r="M244" s="126">
        <f>IF(ISBLANK('Round 1'!$L$2),"",('Round 1'!$L$2))</f>
        <v>10</v>
      </c>
      <c r="N244" s="132"/>
      <c r="O244" s="133"/>
      <c r="P244" s="133"/>
      <c r="Q244" s="134"/>
      <c r="R244" s="574"/>
      <c r="S244" s="135"/>
    </row>
    <row r="245" spans="1:20" ht="26.1" customHeight="1">
      <c r="A245" s="143">
        <f>A244+1</f>
        <v>2</v>
      </c>
      <c r="B245" s="137" t="str">
        <f>'Flight Groups'!G44</f>
        <v>A</v>
      </c>
      <c r="C245" s="138">
        <f>IF(ISBLANK('Round 2'!$L$2),"",('Round 2'!$L$2))</f>
        <v>10</v>
      </c>
      <c r="D245" s="144"/>
      <c r="E245" s="145"/>
      <c r="F245" s="145"/>
      <c r="G245" s="146"/>
      <c r="H245" s="575"/>
      <c r="I245" s="147"/>
      <c r="K245" s="143">
        <f>K244+1</f>
        <v>2</v>
      </c>
      <c r="L245" s="137" t="str">
        <f>'Flight Groups'!G45</f>
        <v>B</v>
      </c>
      <c r="M245" s="138">
        <f>IF(ISBLANK('Round 2'!$L$2),"",('Round 2'!$L$2))</f>
        <v>10</v>
      </c>
      <c r="N245" s="144"/>
      <c r="O245" s="145"/>
      <c r="P245" s="145"/>
      <c r="Q245" s="146"/>
      <c r="R245" s="575"/>
      <c r="S245" s="147"/>
      <c r="T245" s="51"/>
    </row>
    <row r="246" spans="1:20" ht="26.1" customHeight="1">
      <c r="A246" s="143">
        <f>A245+1</f>
        <v>3</v>
      </c>
      <c r="B246" s="137" t="str">
        <f>'Flight Groups'!H44</f>
        <v>B</v>
      </c>
      <c r="C246" s="138">
        <f>IF(ISBLANK('Round 3'!$L$2),"",('Round 3'!$L$2))</f>
        <v>10</v>
      </c>
      <c r="D246" s="144"/>
      <c r="E246" s="145"/>
      <c r="F246" s="145"/>
      <c r="G246" s="146"/>
      <c r="H246" s="575"/>
      <c r="I246" s="147"/>
      <c r="K246" s="143">
        <f>K245+1</f>
        <v>3</v>
      </c>
      <c r="L246" s="137" t="str">
        <f>'Flight Groups'!H45</f>
        <v>A</v>
      </c>
      <c r="M246" s="138">
        <f>IF(ISBLANK('Round 3'!$L$2),"",('Round 3'!$L$2))</f>
        <v>10</v>
      </c>
      <c r="N246" s="144"/>
      <c r="O246" s="145"/>
      <c r="P246" s="145"/>
      <c r="Q246" s="146"/>
      <c r="R246" s="575"/>
      <c r="S246" s="147"/>
      <c r="T246" s="53"/>
    </row>
    <row r="247" spans="1:20" ht="26.1" customHeight="1">
      <c r="A247" s="143">
        <f>A246+1</f>
        <v>4</v>
      </c>
      <c r="B247" s="137" t="str">
        <f>'Flight Groups'!I44</f>
        <v>B</v>
      </c>
      <c r="C247" s="138">
        <f>IF(ISBLANK('Round 4'!$L$2),"",('Round 4'!$L$2))</f>
        <v>10</v>
      </c>
      <c r="D247" s="144"/>
      <c r="E247" s="145"/>
      <c r="F247" s="145"/>
      <c r="G247" s="146"/>
      <c r="H247" s="575"/>
      <c r="I247" s="147"/>
      <c r="K247" s="143">
        <f>K246+1</f>
        <v>4</v>
      </c>
      <c r="L247" s="137" t="str">
        <f>'Flight Groups'!I45</f>
        <v>A</v>
      </c>
      <c r="M247" s="138">
        <f>IF(ISBLANK('Round 4'!$L$2),"",('Round 4'!$L$2))</f>
        <v>10</v>
      </c>
      <c r="N247" s="144"/>
      <c r="O247" s="145"/>
      <c r="P247" s="145"/>
      <c r="Q247" s="146"/>
      <c r="R247" s="575"/>
      <c r="S247" s="147"/>
      <c r="T247" s="55"/>
    </row>
    <row r="248" spans="1:20" ht="26.1" customHeight="1">
      <c r="A248" s="143">
        <f>A247+1</f>
        <v>5</v>
      </c>
      <c r="B248" s="137" t="str">
        <f>'Flight Groups'!J44</f>
        <v>B</v>
      </c>
      <c r="C248" s="138">
        <f>IF(ISBLANK('Round 5'!$L$2),"",('Round 5'!$L$2))</f>
        <v>10</v>
      </c>
      <c r="D248" s="144"/>
      <c r="E248" s="145"/>
      <c r="F248" s="145"/>
      <c r="G248" s="146"/>
      <c r="H248" s="575"/>
      <c r="I248" s="147"/>
      <c r="K248" s="143">
        <f>K247+1</f>
        <v>5</v>
      </c>
      <c r="L248" s="137" t="str">
        <f>'Flight Groups'!J45</f>
        <v>A</v>
      </c>
      <c r="M248" s="138">
        <f>IF(ISBLANK('Round 5'!$L$2),"",('Round 5'!$L$2))</f>
        <v>10</v>
      </c>
      <c r="N248" s="144"/>
      <c r="O248" s="145"/>
      <c r="P248" s="145"/>
      <c r="Q248" s="146"/>
      <c r="R248" s="575"/>
      <c r="S248" s="147"/>
      <c r="T248" s="54"/>
    </row>
    <row r="249" spans="1:20" ht="26.1" customHeight="1" thickBot="1">
      <c r="A249" s="160">
        <f>A248+1</f>
        <v>6</v>
      </c>
      <c r="B249" s="154" t="str">
        <f>'Flight Groups'!K44</f>
        <v>A</v>
      </c>
      <c r="C249" s="155">
        <f>IF(ISBLANK('Round 6'!$L$2),"",('Round 6'!$L$2))</f>
        <v>10</v>
      </c>
      <c r="D249" s="161"/>
      <c r="E249" s="162"/>
      <c r="F249" s="162"/>
      <c r="G249" s="163"/>
      <c r="H249" s="577"/>
      <c r="I249" s="164"/>
      <c r="K249" s="160">
        <f>K248+1</f>
        <v>6</v>
      </c>
      <c r="L249" s="154" t="str">
        <f>'Flight Groups'!K45</f>
        <v>B</v>
      </c>
      <c r="M249" s="155">
        <f>IF(ISBLANK('Round 6'!$L$2),"",('Round 6'!$L$2))</f>
        <v>10</v>
      </c>
      <c r="N249" s="161"/>
      <c r="O249" s="162"/>
      <c r="P249" s="162"/>
      <c r="Q249" s="163"/>
      <c r="R249" s="577"/>
      <c r="S249" s="164"/>
      <c r="T249" s="57"/>
    </row>
    <row r="250" spans="1:20" ht="21" customHeight="1">
      <c r="T250" s="58"/>
    </row>
    <row r="251" spans="1:20" ht="24.95" customHeight="1">
      <c r="A251" s="98">
        <v>41</v>
      </c>
      <c r="B251" s="87"/>
      <c r="C251" s="87"/>
      <c r="D251" s="88"/>
      <c r="E251" s="88"/>
      <c r="F251" s="88"/>
      <c r="G251" s="88"/>
      <c r="H251" s="88"/>
      <c r="I251" s="88"/>
      <c r="J251" s="89"/>
      <c r="K251" s="98">
        <v>42</v>
      </c>
      <c r="L251" s="87"/>
      <c r="M251" s="50"/>
      <c r="N251" s="51"/>
      <c r="O251" s="51"/>
      <c r="P251" s="88"/>
      <c r="Q251" s="51"/>
      <c r="R251" s="88"/>
      <c r="S251" s="51"/>
      <c r="T251" s="58"/>
    </row>
    <row r="252" spans="1:20" ht="24.95" customHeight="1">
      <c r="A252" s="52" t="s">
        <v>27</v>
      </c>
      <c r="B252" s="626" t="str">
        <f>IF(ISBLANK('Flight Groups'!C46),"",'Flight Groups'!C46)</f>
        <v/>
      </c>
      <c r="C252" s="626"/>
      <c r="D252" s="626"/>
      <c r="E252" s="626"/>
      <c r="F252" s="397"/>
      <c r="G252" s="61"/>
      <c r="H252" s="61"/>
      <c r="I252" s="53"/>
      <c r="J252" s="95"/>
      <c r="K252" s="52" t="s">
        <v>27</v>
      </c>
      <c r="L252" s="626" t="str">
        <f>IF(ISBLANK('Flight Groups'!C47),"",'Flight Groups'!C47)</f>
        <v/>
      </c>
      <c r="M252" s="626"/>
      <c r="N252" s="626"/>
      <c r="O252" s="626"/>
      <c r="P252" s="397"/>
      <c r="Q252" s="61"/>
      <c r="R252" s="61"/>
      <c r="S252" s="53"/>
      <c r="T252" s="59"/>
    </row>
    <row r="253" spans="1:20" ht="24.95" customHeight="1" thickBot="1">
      <c r="A253" s="56" t="s">
        <v>28</v>
      </c>
      <c r="B253" s="635" t="str">
        <f>IF(ISBLANK('Flight Groups'!D46),"",'Flight Groups'!D46)</f>
        <v/>
      </c>
      <c r="C253" s="635"/>
      <c r="D253" s="635"/>
      <c r="E253" s="635"/>
      <c r="F253" s="635"/>
      <c r="G253" s="635"/>
      <c r="H253" s="627"/>
      <c r="I253" s="635"/>
      <c r="J253" s="95"/>
      <c r="K253" s="78" t="s">
        <v>28</v>
      </c>
      <c r="L253" s="635" t="str">
        <f>IF(ISBLANK('Flight Groups'!D47),"",'Flight Groups'!D47)</f>
        <v/>
      </c>
      <c r="M253" s="635"/>
      <c r="N253" s="635"/>
      <c r="O253" s="635"/>
      <c r="P253" s="635"/>
      <c r="Q253" s="635"/>
      <c r="R253" s="627"/>
      <c r="S253" s="635"/>
      <c r="T253" s="59"/>
    </row>
    <row r="254" spans="1:20" ht="21" customHeight="1">
      <c r="A254" s="628" t="s">
        <v>58</v>
      </c>
      <c r="B254" s="117" t="s">
        <v>59</v>
      </c>
      <c r="C254" s="117" t="s">
        <v>60</v>
      </c>
      <c r="D254" s="630" t="s">
        <v>61</v>
      </c>
      <c r="E254" s="631"/>
      <c r="F254" s="632" t="s">
        <v>106</v>
      </c>
      <c r="G254" s="117" t="s">
        <v>62</v>
      </c>
      <c r="H254" s="569" t="s">
        <v>62</v>
      </c>
      <c r="I254" s="118" t="s">
        <v>63</v>
      </c>
      <c r="K254" s="628" t="s">
        <v>58</v>
      </c>
      <c r="L254" s="117" t="s">
        <v>59</v>
      </c>
      <c r="M254" s="117" t="s">
        <v>60</v>
      </c>
      <c r="N254" s="630" t="s">
        <v>61</v>
      </c>
      <c r="O254" s="631"/>
      <c r="P254" s="632" t="s">
        <v>106</v>
      </c>
      <c r="Q254" s="117" t="s">
        <v>62</v>
      </c>
      <c r="R254" s="569" t="s">
        <v>62</v>
      </c>
      <c r="S254" s="118" t="s">
        <v>63</v>
      </c>
      <c r="T254" s="59"/>
    </row>
    <row r="255" spans="1:20" ht="21" customHeight="1" thickBot="1">
      <c r="A255" s="629"/>
      <c r="B255" s="120" t="s">
        <v>64</v>
      </c>
      <c r="C255" s="120" t="s">
        <v>61</v>
      </c>
      <c r="D255" s="121" t="s">
        <v>39</v>
      </c>
      <c r="E255" s="121" t="s">
        <v>40</v>
      </c>
      <c r="F255" s="633"/>
      <c r="G255" s="120" t="s">
        <v>65</v>
      </c>
      <c r="H255" s="570" t="s">
        <v>151</v>
      </c>
      <c r="I255" s="122" t="s">
        <v>66</v>
      </c>
      <c r="K255" s="629"/>
      <c r="L255" s="120" t="s">
        <v>64</v>
      </c>
      <c r="M255" s="120" t="s">
        <v>61</v>
      </c>
      <c r="N255" s="121" t="s">
        <v>39</v>
      </c>
      <c r="O255" s="121" t="s">
        <v>40</v>
      </c>
      <c r="P255" s="633"/>
      <c r="Q255" s="120" t="s">
        <v>65</v>
      </c>
      <c r="R255" s="570" t="s">
        <v>151</v>
      </c>
      <c r="S255" s="122" t="s">
        <v>66</v>
      </c>
      <c r="T255" s="59"/>
    </row>
    <row r="256" spans="1:20" ht="26.1" customHeight="1">
      <c r="A256" s="131">
        <v>1</v>
      </c>
      <c r="B256" s="125" t="str">
        <f>'Flight Groups'!F46</f>
        <v>A</v>
      </c>
      <c r="C256" s="126">
        <f>IF(ISBLANK('Round 1'!$L$2),"",('Round 1'!$L$2))</f>
        <v>10</v>
      </c>
      <c r="D256" s="132"/>
      <c r="E256" s="133"/>
      <c r="F256" s="133"/>
      <c r="G256" s="134"/>
      <c r="H256" s="574"/>
      <c r="I256" s="135"/>
      <c r="K256" s="131">
        <v>1</v>
      </c>
      <c r="L256" s="125" t="str">
        <f>'Flight Groups'!F47</f>
        <v>B</v>
      </c>
      <c r="M256" s="126">
        <f>IF(ISBLANK('Round 1'!$L$2),"",('Round 1'!$L$2))</f>
        <v>10</v>
      </c>
      <c r="N256" s="132"/>
      <c r="O256" s="133"/>
      <c r="P256" s="133"/>
      <c r="Q256" s="134"/>
      <c r="R256" s="574"/>
      <c r="S256" s="135"/>
      <c r="T256" s="59"/>
    </row>
    <row r="257" spans="1:20" ht="26.1" customHeight="1">
      <c r="A257" s="143">
        <f>A256+1</f>
        <v>2</v>
      </c>
      <c r="B257" s="137" t="str">
        <f>'Flight Groups'!G46</f>
        <v>B</v>
      </c>
      <c r="C257" s="138">
        <f>IF(ISBLANK('Round 2'!$L$2),"",('Round 2'!$L$2))</f>
        <v>10</v>
      </c>
      <c r="D257" s="144"/>
      <c r="E257" s="145"/>
      <c r="F257" s="145"/>
      <c r="G257" s="146"/>
      <c r="H257" s="575"/>
      <c r="I257" s="147"/>
      <c r="K257" s="143">
        <f>K256+1</f>
        <v>2</v>
      </c>
      <c r="L257" s="137" t="str">
        <f>'Flight Groups'!G47</f>
        <v>A</v>
      </c>
      <c r="M257" s="138">
        <f>IF(ISBLANK('Round 2'!$L$2),"",('Round 2'!$L$2))</f>
        <v>10</v>
      </c>
      <c r="N257" s="144"/>
      <c r="O257" s="145"/>
      <c r="P257" s="145"/>
      <c r="Q257" s="146"/>
      <c r="R257" s="575"/>
      <c r="S257" s="147"/>
      <c r="T257" s="59"/>
    </row>
    <row r="258" spans="1:20" ht="26.1" customHeight="1">
      <c r="A258" s="143">
        <f>A257+1</f>
        <v>3</v>
      </c>
      <c r="B258" s="137" t="str">
        <f>'Flight Groups'!H46</f>
        <v>A</v>
      </c>
      <c r="C258" s="138">
        <f>IF(ISBLANK('Round 3'!$L$2),"",('Round 3'!$L$2))</f>
        <v>10</v>
      </c>
      <c r="D258" s="144"/>
      <c r="E258" s="145"/>
      <c r="F258" s="145"/>
      <c r="G258" s="146"/>
      <c r="H258" s="575"/>
      <c r="I258" s="147"/>
      <c r="K258" s="143">
        <f>K257+1</f>
        <v>3</v>
      </c>
      <c r="L258" s="137" t="str">
        <f>'Flight Groups'!H47</f>
        <v>B</v>
      </c>
      <c r="M258" s="138">
        <f>IF(ISBLANK('Round 3'!$L$2),"",('Round 3'!$L$2))</f>
        <v>10</v>
      </c>
      <c r="N258" s="144"/>
      <c r="O258" s="145"/>
      <c r="P258" s="145"/>
      <c r="Q258" s="146"/>
      <c r="R258" s="575"/>
      <c r="S258" s="147"/>
      <c r="T258" s="59"/>
    </row>
    <row r="259" spans="1:20" ht="26.1" customHeight="1">
      <c r="A259" s="143">
        <f>A258+1</f>
        <v>4</v>
      </c>
      <c r="B259" s="137" t="str">
        <f>'Flight Groups'!I46</f>
        <v>B</v>
      </c>
      <c r="C259" s="138">
        <f>IF(ISBLANK('Round 4'!$L$2),"",('Round 4'!$L$2))</f>
        <v>10</v>
      </c>
      <c r="D259" s="144"/>
      <c r="E259" s="145"/>
      <c r="F259" s="145"/>
      <c r="G259" s="146"/>
      <c r="H259" s="575"/>
      <c r="I259" s="147"/>
      <c r="K259" s="143">
        <f>K258+1</f>
        <v>4</v>
      </c>
      <c r="L259" s="137" t="str">
        <f>'Flight Groups'!I47</f>
        <v>A</v>
      </c>
      <c r="M259" s="138">
        <f>IF(ISBLANK('Round 4'!$L$2),"",('Round 4'!$L$2))</f>
        <v>10</v>
      </c>
      <c r="N259" s="144"/>
      <c r="O259" s="145"/>
      <c r="P259" s="145"/>
      <c r="Q259" s="146"/>
      <c r="R259" s="575"/>
      <c r="S259" s="147"/>
      <c r="T259" s="59"/>
    </row>
    <row r="260" spans="1:20" ht="26.1" customHeight="1">
      <c r="A260" s="143">
        <f>A259+1</f>
        <v>5</v>
      </c>
      <c r="B260" s="137" t="str">
        <f>'Flight Groups'!J46</f>
        <v>B</v>
      </c>
      <c r="C260" s="138">
        <f>IF(ISBLANK('Round 5'!$L$2),"",('Round 5'!$L$2))</f>
        <v>10</v>
      </c>
      <c r="D260" s="144"/>
      <c r="E260" s="145"/>
      <c r="F260" s="145"/>
      <c r="G260" s="146"/>
      <c r="H260" s="575"/>
      <c r="I260" s="147"/>
      <c r="K260" s="143">
        <f>K259+1</f>
        <v>5</v>
      </c>
      <c r="L260" s="137" t="str">
        <f>'Flight Groups'!J47</f>
        <v>A</v>
      </c>
      <c r="M260" s="138">
        <f>IF(ISBLANK('Round 5'!$L$2),"",('Round 5'!$L$2))</f>
        <v>10</v>
      </c>
      <c r="N260" s="144"/>
      <c r="O260" s="145"/>
      <c r="P260" s="145"/>
      <c r="Q260" s="146"/>
      <c r="R260" s="575"/>
      <c r="S260" s="147"/>
    </row>
    <row r="261" spans="1:20" ht="26.1" customHeight="1" thickBot="1">
      <c r="A261" s="160">
        <f>A260+1</f>
        <v>6</v>
      </c>
      <c r="B261" s="154" t="str">
        <f>'Flight Groups'!K46</f>
        <v>A</v>
      </c>
      <c r="C261" s="155">
        <f>IF(ISBLANK('Round 6'!$L$2),"",('Round 6'!$L$2))</f>
        <v>10</v>
      </c>
      <c r="D261" s="161"/>
      <c r="E261" s="162"/>
      <c r="F261" s="162"/>
      <c r="G261" s="163"/>
      <c r="H261" s="577"/>
      <c r="I261" s="164"/>
      <c r="K261" s="160">
        <f>K260+1</f>
        <v>6</v>
      </c>
      <c r="L261" s="154" t="str">
        <f>'Flight Groups'!K47</f>
        <v>B</v>
      </c>
      <c r="M261" s="155">
        <f>IF(ISBLANK('Round 6'!$L$2),"",('Round 6'!$L$2))</f>
        <v>10</v>
      </c>
      <c r="N261" s="161"/>
      <c r="O261" s="162"/>
      <c r="P261" s="162"/>
      <c r="Q261" s="163"/>
      <c r="R261" s="577"/>
      <c r="S261" s="164"/>
    </row>
    <row r="264" spans="1:20" ht="24.95" customHeight="1">
      <c r="A264" s="98">
        <v>43</v>
      </c>
      <c r="B264" s="87"/>
      <c r="C264" s="87"/>
      <c r="D264" s="88"/>
      <c r="E264" s="88"/>
      <c r="F264" s="88"/>
      <c r="G264" s="88"/>
      <c r="H264" s="88"/>
      <c r="I264" s="88"/>
      <c r="J264" s="89"/>
      <c r="K264" s="98">
        <v>44</v>
      </c>
      <c r="L264" s="50"/>
      <c r="M264" s="50"/>
      <c r="N264" s="51"/>
      <c r="O264" s="51"/>
      <c r="P264" s="88"/>
      <c r="Q264" s="51"/>
      <c r="R264" s="88"/>
      <c r="S264" s="51"/>
    </row>
    <row r="265" spans="1:20" ht="24.95" customHeight="1">
      <c r="A265" s="52" t="s">
        <v>27</v>
      </c>
      <c r="B265" s="626" t="str">
        <f>IF(ISBLANK('Flight Groups'!C48),"",'Flight Groups'!C48)</f>
        <v/>
      </c>
      <c r="C265" s="626"/>
      <c r="D265" s="626"/>
      <c r="E265" s="626"/>
      <c r="F265" s="397"/>
      <c r="G265" s="61"/>
      <c r="H265" s="61"/>
      <c r="I265" s="53"/>
      <c r="J265" s="95"/>
      <c r="K265" s="52" t="s">
        <v>27</v>
      </c>
      <c r="L265" s="626" t="str">
        <f>IF(ISBLANK('Flight Groups'!C49),"",'Flight Groups'!C49)</f>
        <v/>
      </c>
      <c r="M265" s="626"/>
      <c r="N265" s="626"/>
      <c r="O265" s="626"/>
      <c r="P265" s="397"/>
      <c r="Q265" s="61"/>
      <c r="R265" s="61"/>
      <c r="S265" s="53"/>
    </row>
    <row r="266" spans="1:20" ht="24.95" customHeight="1" thickBot="1">
      <c r="A266" s="56" t="s">
        <v>28</v>
      </c>
      <c r="B266" s="635" t="str">
        <f>IF(ISBLANK('Flight Groups'!D48),"",'Flight Groups'!D48)</f>
        <v/>
      </c>
      <c r="C266" s="635"/>
      <c r="D266" s="635"/>
      <c r="E266" s="635"/>
      <c r="F266" s="635"/>
      <c r="G266" s="635"/>
      <c r="H266" s="627"/>
      <c r="I266" s="635"/>
      <c r="J266" s="95"/>
      <c r="K266" s="78" t="s">
        <v>28</v>
      </c>
      <c r="L266" s="635" t="str">
        <f>IF(ISBLANK('Flight Groups'!D49),"",'Flight Groups'!D49)</f>
        <v/>
      </c>
      <c r="M266" s="635"/>
      <c r="N266" s="635"/>
      <c r="O266" s="635"/>
      <c r="P266" s="635"/>
      <c r="Q266" s="635"/>
      <c r="R266" s="627"/>
      <c r="S266" s="635"/>
    </row>
    <row r="267" spans="1:20" ht="21" customHeight="1">
      <c r="A267" s="628" t="s">
        <v>58</v>
      </c>
      <c r="B267" s="117" t="s">
        <v>59</v>
      </c>
      <c r="C267" s="117" t="s">
        <v>60</v>
      </c>
      <c r="D267" s="630" t="s">
        <v>61</v>
      </c>
      <c r="E267" s="631"/>
      <c r="F267" s="632" t="s">
        <v>106</v>
      </c>
      <c r="G267" s="117" t="s">
        <v>62</v>
      </c>
      <c r="H267" s="569" t="s">
        <v>62</v>
      </c>
      <c r="I267" s="118" t="s">
        <v>63</v>
      </c>
      <c r="K267" s="628" t="s">
        <v>58</v>
      </c>
      <c r="L267" s="117" t="s">
        <v>59</v>
      </c>
      <c r="M267" s="117" t="s">
        <v>60</v>
      </c>
      <c r="N267" s="630" t="s">
        <v>61</v>
      </c>
      <c r="O267" s="631"/>
      <c r="P267" s="632" t="s">
        <v>106</v>
      </c>
      <c r="Q267" s="117" t="s">
        <v>62</v>
      </c>
      <c r="R267" s="569" t="s">
        <v>62</v>
      </c>
      <c r="S267" s="118" t="s">
        <v>63</v>
      </c>
    </row>
    <row r="268" spans="1:20" ht="21" customHeight="1" thickBot="1">
      <c r="A268" s="629"/>
      <c r="B268" s="120" t="s">
        <v>64</v>
      </c>
      <c r="C268" s="120" t="s">
        <v>61</v>
      </c>
      <c r="D268" s="121" t="s">
        <v>39</v>
      </c>
      <c r="E268" s="121" t="s">
        <v>40</v>
      </c>
      <c r="F268" s="633"/>
      <c r="G268" s="120" t="s">
        <v>65</v>
      </c>
      <c r="H268" s="570" t="s">
        <v>151</v>
      </c>
      <c r="I268" s="122" t="s">
        <v>66</v>
      </c>
      <c r="K268" s="629"/>
      <c r="L268" s="120" t="s">
        <v>64</v>
      </c>
      <c r="M268" s="120" t="s">
        <v>61</v>
      </c>
      <c r="N268" s="121" t="s">
        <v>39</v>
      </c>
      <c r="O268" s="121" t="s">
        <v>40</v>
      </c>
      <c r="P268" s="633"/>
      <c r="Q268" s="120" t="s">
        <v>65</v>
      </c>
      <c r="R268" s="570" t="s">
        <v>151</v>
      </c>
      <c r="S268" s="122" t="s">
        <v>66</v>
      </c>
    </row>
    <row r="269" spans="1:20" ht="26.1" customHeight="1">
      <c r="A269" s="131">
        <v>1</v>
      </c>
      <c r="B269" s="125" t="str">
        <f>'Flight Groups'!F48</f>
        <v>A</v>
      </c>
      <c r="C269" s="126">
        <f>IF(ISBLANK('Round 1'!$L$2),"",('Round 1'!$L$2))</f>
        <v>10</v>
      </c>
      <c r="D269" s="132"/>
      <c r="E269" s="133"/>
      <c r="F269" s="133"/>
      <c r="G269" s="134"/>
      <c r="H269" s="574"/>
      <c r="I269" s="135"/>
      <c r="K269" s="131">
        <v>1</v>
      </c>
      <c r="L269" s="125" t="str">
        <f>'Flight Groups'!F49</f>
        <v>B</v>
      </c>
      <c r="M269" s="126">
        <f>IF(ISBLANK('Round 1'!$L$2),"",('Round 1'!$L$2))</f>
        <v>10</v>
      </c>
      <c r="N269" s="132"/>
      <c r="O269" s="133"/>
      <c r="P269" s="133"/>
      <c r="Q269" s="134"/>
      <c r="R269" s="574"/>
      <c r="S269" s="135"/>
    </row>
    <row r="270" spans="1:20" ht="26.1" customHeight="1">
      <c r="A270" s="143">
        <f>A269+1</f>
        <v>2</v>
      </c>
      <c r="B270" s="137" t="str">
        <f>'Flight Groups'!G48</f>
        <v>B</v>
      </c>
      <c r="C270" s="138">
        <f>IF(ISBLANK('Round 2'!$L$2),"",('Round 2'!$L$2))</f>
        <v>10</v>
      </c>
      <c r="D270" s="144"/>
      <c r="E270" s="145"/>
      <c r="F270" s="145"/>
      <c r="G270" s="146"/>
      <c r="H270" s="575"/>
      <c r="I270" s="147"/>
      <c r="K270" s="143">
        <f>K269+1</f>
        <v>2</v>
      </c>
      <c r="L270" s="137" t="str">
        <f>'Flight Groups'!G49</f>
        <v>A</v>
      </c>
      <c r="M270" s="138">
        <f>IF(ISBLANK('Round 2'!$L$2),"",('Round 2'!$L$2))</f>
        <v>10</v>
      </c>
      <c r="N270" s="144"/>
      <c r="O270" s="145"/>
      <c r="P270" s="145"/>
      <c r="Q270" s="146"/>
      <c r="R270" s="575"/>
      <c r="S270" s="147"/>
    </row>
    <row r="271" spans="1:20" ht="26.1" customHeight="1">
      <c r="A271" s="143">
        <f>A270+1</f>
        <v>3</v>
      </c>
      <c r="B271" s="137" t="str">
        <f>'Flight Groups'!H48</f>
        <v>A</v>
      </c>
      <c r="C271" s="138">
        <f>IF(ISBLANK('Round 3'!$L$2),"",('Round 3'!$L$2))</f>
        <v>10</v>
      </c>
      <c r="D271" s="144"/>
      <c r="E271" s="145"/>
      <c r="F271" s="145"/>
      <c r="G271" s="146"/>
      <c r="H271" s="575"/>
      <c r="I271" s="147"/>
      <c r="K271" s="143">
        <f>K270+1</f>
        <v>3</v>
      </c>
      <c r="L271" s="137" t="str">
        <f>'Flight Groups'!H49</f>
        <v>B</v>
      </c>
      <c r="M271" s="138">
        <f>IF(ISBLANK('Round 3'!$L$2),"",('Round 3'!$L$2))</f>
        <v>10</v>
      </c>
      <c r="N271" s="144"/>
      <c r="O271" s="145"/>
      <c r="P271" s="145"/>
      <c r="Q271" s="146"/>
      <c r="R271" s="575"/>
      <c r="S271" s="147"/>
    </row>
    <row r="272" spans="1:20" ht="26.1" customHeight="1">
      <c r="A272" s="143">
        <f>A271+1</f>
        <v>4</v>
      </c>
      <c r="B272" s="137" t="str">
        <f>'Flight Groups'!I48</f>
        <v>B</v>
      </c>
      <c r="C272" s="138">
        <f>IF(ISBLANK('Round 4'!$L$2),"",('Round 4'!$L$2))</f>
        <v>10</v>
      </c>
      <c r="D272" s="144"/>
      <c r="E272" s="145"/>
      <c r="F272" s="145"/>
      <c r="G272" s="146"/>
      <c r="H272" s="575"/>
      <c r="I272" s="147"/>
      <c r="K272" s="143">
        <f>K271+1</f>
        <v>4</v>
      </c>
      <c r="L272" s="137" t="str">
        <f>'Flight Groups'!I49</f>
        <v>A</v>
      </c>
      <c r="M272" s="138">
        <f>IF(ISBLANK('Round 4'!$L$2),"",('Round 4'!$L$2))</f>
        <v>10</v>
      </c>
      <c r="N272" s="144"/>
      <c r="O272" s="145"/>
      <c r="P272" s="145"/>
      <c r="Q272" s="146"/>
      <c r="R272" s="575"/>
      <c r="S272" s="147"/>
    </row>
    <row r="273" spans="1:19" ht="26.1" customHeight="1">
      <c r="A273" s="143">
        <f>A272+1</f>
        <v>5</v>
      </c>
      <c r="B273" s="137" t="str">
        <f>'Flight Groups'!J48</f>
        <v>B</v>
      </c>
      <c r="C273" s="138">
        <f>IF(ISBLANK('Round 5'!$L$2),"",('Round 5'!$L$2))</f>
        <v>10</v>
      </c>
      <c r="D273" s="144"/>
      <c r="E273" s="145"/>
      <c r="F273" s="145"/>
      <c r="G273" s="146"/>
      <c r="H273" s="575"/>
      <c r="I273" s="147"/>
      <c r="K273" s="143">
        <f>K272+1</f>
        <v>5</v>
      </c>
      <c r="L273" s="137" t="str">
        <f>'Flight Groups'!J49</f>
        <v>A</v>
      </c>
      <c r="M273" s="138">
        <f>IF(ISBLANK('Round 5'!$L$2),"",('Round 5'!$L$2))</f>
        <v>10</v>
      </c>
      <c r="N273" s="144"/>
      <c r="O273" s="145"/>
      <c r="P273" s="145"/>
      <c r="Q273" s="146"/>
      <c r="R273" s="575"/>
      <c r="S273" s="147"/>
    </row>
    <row r="274" spans="1:19" ht="26.1" customHeight="1" thickBot="1">
      <c r="A274" s="160">
        <f>A273+1</f>
        <v>6</v>
      </c>
      <c r="B274" s="154" t="str">
        <f>'Flight Groups'!K48</f>
        <v>A</v>
      </c>
      <c r="C274" s="155">
        <f>IF(ISBLANK('Round 6'!$L$2),"",('Round 6'!$L$2))</f>
        <v>10</v>
      </c>
      <c r="D274" s="161"/>
      <c r="E274" s="162"/>
      <c r="F274" s="162"/>
      <c r="G274" s="163"/>
      <c r="H274" s="577"/>
      <c r="I274" s="164"/>
      <c r="K274" s="160">
        <f>K273+1</f>
        <v>6</v>
      </c>
      <c r="L274" s="154" t="str">
        <f>'Flight Groups'!K49</f>
        <v>B</v>
      </c>
      <c r="M274" s="155">
        <f>IF(ISBLANK('Round 6'!$L$2),"",('Round 6'!$L$2))</f>
        <v>10</v>
      </c>
      <c r="N274" s="161"/>
      <c r="O274" s="162"/>
      <c r="P274" s="162"/>
      <c r="Q274" s="163"/>
      <c r="R274" s="577"/>
      <c r="S274" s="164"/>
    </row>
    <row r="276" spans="1:19" ht="24.95" customHeight="1">
      <c r="A276" s="98">
        <v>45</v>
      </c>
      <c r="B276" s="87"/>
      <c r="C276" s="87"/>
      <c r="D276" s="88"/>
      <c r="E276" s="88"/>
      <c r="F276" s="88"/>
      <c r="G276" s="88"/>
      <c r="H276" s="88"/>
      <c r="I276" s="88"/>
      <c r="J276" s="89"/>
      <c r="K276" s="98">
        <v>46</v>
      </c>
      <c r="L276" s="87"/>
      <c r="M276" s="50"/>
      <c r="N276" s="51"/>
      <c r="O276" s="51"/>
      <c r="P276" s="88"/>
      <c r="Q276" s="51"/>
      <c r="R276" s="88"/>
      <c r="S276" s="51"/>
    </row>
    <row r="277" spans="1:19" ht="24.95" customHeight="1">
      <c r="A277" s="52" t="s">
        <v>27</v>
      </c>
      <c r="B277" s="626" t="str">
        <f>IF(ISBLANK('Flight Groups'!C50),"",'Flight Groups'!C50)</f>
        <v/>
      </c>
      <c r="C277" s="626"/>
      <c r="D277" s="626"/>
      <c r="E277" s="626"/>
      <c r="F277" s="397"/>
      <c r="G277" s="61"/>
      <c r="H277" s="61"/>
      <c r="I277" s="53"/>
      <c r="J277" s="95"/>
      <c r="K277" s="52" t="s">
        <v>27</v>
      </c>
      <c r="L277" s="626" t="str">
        <f>IF(ISBLANK('Flight Groups'!C51),"",'Flight Groups'!C51)</f>
        <v/>
      </c>
      <c r="M277" s="626"/>
      <c r="N277" s="626"/>
      <c r="O277" s="626"/>
      <c r="P277" s="397"/>
      <c r="Q277" s="61"/>
      <c r="R277" s="61"/>
      <c r="S277" s="53"/>
    </row>
    <row r="278" spans="1:19" ht="24.95" customHeight="1" thickBot="1">
      <c r="A278" s="56" t="s">
        <v>28</v>
      </c>
      <c r="B278" s="635" t="str">
        <f>IF(ISBLANK('Flight Groups'!D50),"",'Flight Groups'!D50)</f>
        <v/>
      </c>
      <c r="C278" s="635"/>
      <c r="D278" s="635"/>
      <c r="E278" s="635"/>
      <c r="F278" s="635"/>
      <c r="G278" s="635"/>
      <c r="H278" s="627"/>
      <c r="I278" s="635"/>
      <c r="J278" s="95"/>
      <c r="K278" s="78" t="s">
        <v>28</v>
      </c>
      <c r="L278" s="635" t="str">
        <f>IF(ISBLANK('Flight Groups'!D51),"",'Flight Groups'!D51)</f>
        <v/>
      </c>
      <c r="M278" s="635"/>
      <c r="N278" s="635"/>
      <c r="O278" s="635"/>
      <c r="P278" s="635"/>
      <c r="Q278" s="635"/>
      <c r="R278" s="627"/>
      <c r="S278" s="635"/>
    </row>
    <row r="279" spans="1:19" ht="21" customHeight="1">
      <c r="A279" s="628" t="s">
        <v>58</v>
      </c>
      <c r="B279" s="117" t="s">
        <v>59</v>
      </c>
      <c r="C279" s="117" t="s">
        <v>60</v>
      </c>
      <c r="D279" s="630" t="s">
        <v>61</v>
      </c>
      <c r="E279" s="631"/>
      <c r="F279" s="632" t="s">
        <v>106</v>
      </c>
      <c r="G279" s="117" t="s">
        <v>62</v>
      </c>
      <c r="H279" s="569" t="s">
        <v>62</v>
      </c>
      <c r="I279" s="118" t="s">
        <v>63</v>
      </c>
      <c r="K279" s="628" t="s">
        <v>58</v>
      </c>
      <c r="L279" s="117" t="s">
        <v>59</v>
      </c>
      <c r="M279" s="117" t="s">
        <v>60</v>
      </c>
      <c r="N279" s="630" t="s">
        <v>61</v>
      </c>
      <c r="O279" s="631"/>
      <c r="P279" s="632" t="s">
        <v>106</v>
      </c>
      <c r="Q279" s="117" t="s">
        <v>62</v>
      </c>
      <c r="R279" s="569" t="s">
        <v>62</v>
      </c>
      <c r="S279" s="118" t="s">
        <v>63</v>
      </c>
    </row>
    <row r="280" spans="1:19" ht="21" customHeight="1" thickBot="1">
      <c r="A280" s="629"/>
      <c r="B280" s="120" t="s">
        <v>64</v>
      </c>
      <c r="C280" s="120" t="s">
        <v>61</v>
      </c>
      <c r="D280" s="121" t="s">
        <v>39</v>
      </c>
      <c r="E280" s="121" t="s">
        <v>40</v>
      </c>
      <c r="F280" s="633"/>
      <c r="G280" s="120" t="s">
        <v>65</v>
      </c>
      <c r="H280" s="570" t="s">
        <v>151</v>
      </c>
      <c r="I280" s="122" t="s">
        <v>66</v>
      </c>
      <c r="K280" s="629"/>
      <c r="L280" s="120" t="s">
        <v>64</v>
      </c>
      <c r="M280" s="120" t="s">
        <v>61</v>
      </c>
      <c r="N280" s="121" t="s">
        <v>39</v>
      </c>
      <c r="O280" s="121" t="s">
        <v>40</v>
      </c>
      <c r="P280" s="633"/>
      <c r="Q280" s="120" t="s">
        <v>65</v>
      </c>
      <c r="R280" s="570" t="s">
        <v>151</v>
      </c>
      <c r="S280" s="122" t="s">
        <v>66</v>
      </c>
    </row>
    <row r="281" spans="1:19" ht="26.1" customHeight="1">
      <c r="A281" s="131">
        <v>1</v>
      </c>
      <c r="B281" s="125" t="str">
        <f>'Flight Groups'!F50</f>
        <v>A</v>
      </c>
      <c r="C281" s="126">
        <f>IF(ISBLANK('Round 1'!$L$2),"",('Round 1'!$L$2))</f>
        <v>10</v>
      </c>
      <c r="D281" s="132"/>
      <c r="E281" s="133"/>
      <c r="F281" s="133"/>
      <c r="G281" s="134"/>
      <c r="H281" s="574"/>
      <c r="I281" s="135"/>
      <c r="K281" s="131">
        <v>1</v>
      </c>
      <c r="L281" s="125" t="str">
        <f>'Flight Groups'!F51</f>
        <v>B</v>
      </c>
      <c r="M281" s="126">
        <f>IF(ISBLANK('Round 1'!$L$2),"",('Round 1'!$L$2))</f>
        <v>10</v>
      </c>
      <c r="N281" s="132"/>
      <c r="O281" s="133"/>
      <c r="P281" s="133"/>
      <c r="Q281" s="134"/>
      <c r="R281" s="574"/>
      <c r="S281" s="135"/>
    </row>
    <row r="282" spans="1:19" ht="26.1" customHeight="1">
      <c r="A282" s="143">
        <f>A281+1</f>
        <v>2</v>
      </c>
      <c r="B282" s="137" t="str">
        <f>'Flight Groups'!G50</f>
        <v>A</v>
      </c>
      <c r="C282" s="138">
        <f>IF(ISBLANK('Round 2'!$L$2),"",('Round 2'!$L$2))</f>
        <v>10</v>
      </c>
      <c r="D282" s="144"/>
      <c r="E282" s="145"/>
      <c r="F282" s="145"/>
      <c r="G282" s="146"/>
      <c r="H282" s="575"/>
      <c r="I282" s="147"/>
      <c r="K282" s="143">
        <f>K281+1</f>
        <v>2</v>
      </c>
      <c r="L282" s="137" t="str">
        <f>'Flight Groups'!G51</f>
        <v>B</v>
      </c>
      <c r="M282" s="138">
        <f>IF(ISBLANK('Round 2'!$L$2),"",('Round 2'!$L$2))</f>
        <v>10</v>
      </c>
      <c r="N282" s="144"/>
      <c r="O282" s="145"/>
      <c r="P282" s="145"/>
      <c r="Q282" s="146"/>
      <c r="R282" s="575"/>
      <c r="S282" s="147"/>
    </row>
    <row r="283" spans="1:19" ht="26.1" customHeight="1">
      <c r="A283" s="143">
        <f>A282+1</f>
        <v>3</v>
      </c>
      <c r="B283" s="137" t="str">
        <f>'Flight Groups'!H50</f>
        <v>B</v>
      </c>
      <c r="C283" s="138">
        <f>IF(ISBLANK('Round 3'!$L$2),"",('Round 3'!$L$2))</f>
        <v>10</v>
      </c>
      <c r="D283" s="144"/>
      <c r="E283" s="145"/>
      <c r="F283" s="145"/>
      <c r="G283" s="146"/>
      <c r="H283" s="575"/>
      <c r="I283" s="147"/>
      <c r="K283" s="143">
        <f>K282+1</f>
        <v>3</v>
      </c>
      <c r="L283" s="137" t="str">
        <f>'Flight Groups'!H51</f>
        <v>A</v>
      </c>
      <c r="M283" s="138">
        <f>IF(ISBLANK('Round 3'!$L$2),"",('Round 3'!$L$2))</f>
        <v>10</v>
      </c>
      <c r="N283" s="144"/>
      <c r="O283" s="145"/>
      <c r="P283" s="145"/>
      <c r="Q283" s="146"/>
      <c r="R283" s="575"/>
      <c r="S283" s="147"/>
    </row>
    <row r="284" spans="1:19" ht="26.1" customHeight="1">
      <c r="A284" s="143">
        <f>A283+1</f>
        <v>4</v>
      </c>
      <c r="B284" s="137" t="str">
        <f>'Flight Groups'!I50</f>
        <v>B</v>
      </c>
      <c r="C284" s="138">
        <f>IF(ISBLANK('Round 4'!$L$2),"",('Round 4'!$L$2))</f>
        <v>10</v>
      </c>
      <c r="D284" s="144"/>
      <c r="E284" s="145"/>
      <c r="F284" s="145"/>
      <c r="G284" s="146"/>
      <c r="H284" s="575"/>
      <c r="I284" s="147"/>
      <c r="K284" s="143">
        <f>K283+1</f>
        <v>4</v>
      </c>
      <c r="L284" s="137" t="str">
        <f>'Flight Groups'!I51</f>
        <v>A</v>
      </c>
      <c r="M284" s="138">
        <f>IF(ISBLANK('Round 4'!$L$2),"",('Round 4'!$L$2))</f>
        <v>10</v>
      </c>
      <c r="N284" s="144"/>
      <c r="O284" s="145"/>
      <c r="P284" s="145"/>
      <c r="Q284" s="146"/>
      <c r="R284" s="575"/>
      <c r="S284" s="147"/>
    </row>
    <row r="285" spans="1:19" ht="26.1" customHeight="1">
      <c r="A285" s="143">
        <f>A284+1</f>
        <v>5</v>
      </c>
      <c r="B285" s="137" t="str">
        <f>'Flight Groups'!J50</f>
        <v>B</v>
      </c>
      <c r="C285" s="138">
        <f>IF(ISBLANK('Round 5'!$L$2),"",('Round 5'!$L$2))</f>
        <v>10</v>
      </c>
      <c r="D285" s="144"/>
      <c r="E285" s="145"/>
      <c r="F285" s="145"/>
      <c r="G285" s="146"/>
      <c r="H285" s="575"/>
      <c r="I285" s="147"/>
      <c r="K285" s="143">
        <f>K284+1</f>
        <v>5</v>
      </c>
      <c r="L285" s="137" t="str">
        <f>'Flight Groups'!J51</f>
        <v>A</v>
      </c>
      <c r="M285" s="138">
        <f>IF(ISBLANK('Round 5'!$L$2),"",('Round 5'!$L$2))</f>
        <v>10</v>
      </c>
      <c r="N285" s="144"/>
      <c r="O285" s="145"/>
      <c r="P285" s="145"/>
      <c r="Q285" s="146"/>
      <c r="R285" s="575"/>
      <c r="S285" s="147"/>
    </row>
    <row r="286" spans="1:19" ht="26.1" customHeight="1" thickBot="1">
      <c r="A286" s="160">
        <f>A285+1</f>
        <v>6</v>
      </c>
      <c r="B286" s="154" t="str">
        <f>'Flight Groups'!K50</f>
        <v>A</v>
      </c>
      <c r="C286" s="155">
        <f>IF(ISBLANK('Round 6'!$L$2),"",('Round 6'!$L$2))</f>
        <v>10</v>
      </c>
      <c r="D286" s="161"/>
      <c r="E286" s="162"/>
      <c r="F286" s="162"/>
      <c r="G286" s="163"/>
      <c r="H286" s="577"/>
      <c r="I286" s="164"/>
      <c r="K286" s="160">
        <f>K285+1</f>
        <v>6</v>
      </c>
      <c r="L286" s="154" t="str">
        <f>'Flight Groups'!K51</f>
        <v>B</v>
      </c>
      <c r="M286" s="155">
        <f>IF(ISBLANK('Round 6'!$L$2),"",('Round 6'!$L$2))</f>
        <v>10</v>
      </c>
      <c r="N286" s="161"/>
      <c r="O286" s="162"/>
      <c r="P286" s="162"/>
      <c r="Q286" s="163"/>
      <c r="R286" s="577"/>
      <c r="S286" s="164"/>
    </row>
    <row r="289" spans="1:19" ht="24.95" customHeight="1">
      <c r="A289" s="98">
        <v>47</v>
      </c>
      <c r="B289" s="87"/>
      <c r="C289" s="87"/>
      <c r="D289" s="88"/>
      <c r="E289" s="88"/>
      <c r="F289" s="88"/>
      <c r="G289" s="88"/>
      <c r="H289" s="88"/>
      <c r="I289" s="88"/>
      <c r="J289" s="89"/>
      <c r="K289" s="98">
        <v>48</v>
      </c>
      <c r="L289" s="50"/>
      <c r="M289" s="50"/>
      <c r="N289" s="51"/>
      <c r="O289" s="51"/>
      <c r="P289" s="88"/>
      <c r="Q289" s="51"/>
      <c r="R289" s="88"/>
      <c r="S289" s="51"/>
    </row>
    <row r="290" spans="1:19" ht="24.95" customHeight="1">
      <c r="A290" s="52" t="s">
        <v>27</v>
      </c>
      <c r="B290" s="626" t="str">
        <f>IF(ISBLANK('Flight Groups'!C52),"",'Flight Groups'!C52)</f>
        <v/>
      </c>
      <c r="C290" s="626"/>
      <c r="D290" s="626"/>
      <c r="E290" s="626"/>
      <c r="F290" s="397"/>
      <c r="G290" s="61"/>
      <c r="H290" s="61"/>
      <c r="I290" s="53"/>
      <c r="J290" s="95"/>
      <c r="K290" s="52" t="s">
        <v>27</v>
      </c>
      <c r="L290" s="626" t="str">
        <f>IF(ISBLANK('Flight Groups'!C53),"",'Flight Groups'!C53)</f>
        <v/>
      </c>
      <c r="M290" s="626"/>
      <c r="N290" s="626"/>
      <c r="O290" s="626"/>
      <c r="P290" s="397"/>
      <c r="Q290" s="61"/>
      <c r="R290" s="61"/>
      <c r="S290" s="53"/>
    </row>
    <row r="291" spans="1:19" ht="24.95" customHeight="1" thickBot="1">
      <c r="A291" s="56" t="s">
        <v>28</v>
      </c>
      <c r="B291" s="635" t="str">
        <f>IF(ISBLANK('Flight Groups'!D52),"",'Flight Groups'!D52)</f>
        <v/>
      </c>
      <c r="C291" s="635"/>
      <c r="D291" s="635"/>
      <c r="E291" s="635"/>
      <c r="F291" s="635"/>
      <c r="G291" s="635"/>
      <c r="H291" s="627"/>
      <c r="I291" s="635"/>
      <c r="J291" s="95"/>
      <c r="K291" s="78" t="s">
        <v>28</v>
      </c>
      <c r="L291" s="635" t="str">
        <f>IF(ISBLANK('Flight Groups'!D53),"",'Flight Groups'!D53)</f>
        <v/>
      </c>
      <c r="M291" s="635"/>
      <c r="N291" s="635"/>
      <c r="O291" s="635"/>
      <c r="P291" s="635"/>
      <c r="Q291" s="635"/>
      <c r="R291" s="627"/>
      <c r="S291" s="635"/>
    </row>
    <row r="292" spans="1:19" ht="21" customHeight="1">
      <c r="A292" s="628" t="s">
        <v>58</v>
      </c>
      <c r="B292" s="117" t="s">
        <v>59</v>
      </c>
      <c r="C292" s="117" t="s">
        <v>60</v>
      </c>
      <c r="D292" s="630" t="s">
        <v>61</v>
      </c>
      <c r="E292" s="631"/>
      <c r="F292" s="632" t="s">
        <v>106</v>
      </c>
      <c r="G292" s="117" t="s">
        <v>62</v>
      </c>
      <c r="H292" s="569" t="s">
        <v>62</v>
      </c>
      <c r="I292" s="118" t="s">
        <v>63</v>
      </c>
      <c r="K292" s="628" t="s">
        <v>58</v>
      </c>
      <c r="L292" s="117" t="s">
        <v>59</v>
      </c>
      <c r="M292" s="117" t="s">
        <v>60</v>
      </c>
      <c r="N292" s="630" t="s">
        <v>61</v>
      </c>
      <c r="O292" s="631"/>
      <c r="P292" s="632" t="s">
        <v>106</v>
      </c>
      <c r="Q292" s="117" t="s">
        <v>62</v>
      </c>
      <c r="R292" s="569" t="s">
        <v>62</v>
      </c>
      <c r="S292" s="118" t="s">
        <v>63</v>
      </c>
    </row>
    <row r="293" spans="1:19" ht="21" customHeight="1" thickBot="1">
      <c r="A293" s="629"/>
      <c r="B293" s="120" t="s">
        <v>64</v>
      </c>
      <c r="C293" s="120" t="s">
        <v>61</v>
      </c>
      <c r="D293" s="121" t="s">
        <v>39</v>
      </c>
      <c r="E293" s="121" t="s">
        <v>40</v>
      </c>
      <c r="F293" s="633"/>
      <c r="G293" s="120" t="s">
        <v>65</v>
      </c>
      <c r="H293" s="570" t="s">
        <v>151</v>
      </c>
      <c r="I293" s="122" t="s">
        <v>66</v>
      </c>
      <c r="K293" s="629"/>
      <c r="L293" s="120" t="s">
        <v>64</v>
      </c>
      <c r="M293" s="120" t="s">
        <v>61</v>
      </c>
      <c r="N293" s="121" t="s">
        <v>39</v>
      </c>
      <c r="O293" s="121" t="s">
        <v>40</v>
      </c>
      <c r="P293" s="633"/>
      <c r="Q293" s="120" t="s">
        <v>65</v>
      </c>
      <c r="R293" s="570" t="s">
        <v>151</v>
      </c>
      <c r="S293" s="122" t="s">
        <v>66</v>
      </c>
    </row>
    <row r="294" spans="1:19" ht="26.1" customHeight="1">
      <c r="A294" s="131">
        <v>1</v>
      </c>
      <c r="B294" s="125" t="str">
        <f>'Flight Groups'!F52</f>
        <v>A</v>
      </c>
      <c r="C294" s="126">
        <f>IF(ISBLANK('Round 1'!$L$2),"",('Round 1'!$L$2))</f>
        <v>10</v>
      </c>
      <c r="D294" s="132"/>
      <c r="E294" s="133"/>
      <c r="F294" s="133"/>
      <c r="G294" s="134"/>
      <c r="H294" s="574"/>
      <c r="I294" s="135"/>
      <c r="K294" s="131">
        <v>1</v>
      </c>
      <c r="L294" s="125" t="str">
        <f>'Flight Groups'!F53</f>
        <v>B</v>
      </c>
      <c r="M294" s="126">
        <f>IF(ISBLANK('Round 1'!$L$2),"",('Round 1'!$L$2))</f>
        <v>10</v>
      </c>
      <c r="N294" s="132"/>
      <c r="O294" s="133"/>
      <c r="P294" s="133"/>
      <c r="Q294" s="134"/>
      <c r="R294" s="574"/>
      <c r="S294" s="135"/>
    </row>
    <row r="295" spans="1:19" ht="26.1" customHeight="1">
      <c r="A295" s="143">
        <f>A294+1</f>
        <v>2</v>
      </c>
      <c r="B295" s="137" t="str">
        <f>'Flight Groups'!G52</f>
        <v>B</v>
      </c>
      <c r="C295" s="138">
        <f>IF(ISBLANK('Round 2'!$L$2),"",('Round 2'!$L$2))</f>
        <v>10</v>
      </c>
      <c r="D295" s="144"/>
      <c r="E295" s="145"/>
      <c r="F295" s="145"/>
      <c r="G295" s="146"/>
      <c r="H295" s="575"/>
      <c r="I295" s="147"/>
      <c r="K295" s="143">
        <f>K294+1</f>
        <v>2</v>
      </c>
      <c r="L295" s="137" t="str">
        <f>'Flight Groups'!G53</f>
        <v>A</v>
      </c>
      <c r="M295" s="138">
        <f>IF(ISBLANK('Round 2'!$L$2),"",('Round 2'!$L$2))</f>
        <v>10</v>
      </c>
      <c r="N295" s="144"/>
      <c r="O295" s="145"/>
      <c r="P295" s="145"/>
      <c r="Q295" s="146"/>
      <c r="R295" s="575"/>
      <c r="S295" s="147"/>
    </row>
    <row r="296" spans="1:19" ht="26.1" customHeight="1">
      <c r="A296" s="143">
        <f>A295+1</f>
        <v>3</v>
      </c>
      <c r="B296" s="137" t="str">
        <f>'Flight Groups'!H52</f>
        <v>B</v>
      </c>
      <c r="C296" s="138">
        <f>IF(ISBLANK('Round 3'!$L$2),"",('Round 3'!$L$2))</f>
        <v>10</v>
      </c>
      <c r="D296" s="144"/>
      <c r="E296" s="145"/>
      <c r="F296" s="145"/>
      <c r="G296" s="146"/>
      <c r="H296" s="575"/>
      <c r="I296" s="147"/>
      <c r="K296" s="143">
        <f>K295+1</f>
        <v>3</v>
      </c>
      <c r="L296" s="137" t="str">
        <f>'Flight Groups'!H53</f>
        <v>A</v>
      </c>
      <c r="M296" s="138">
        <f>IF(ISBLANK('Round 3'!$L$2),"",('Round 3'!$L$2))</f>
        <v>10</v>
      </c>
      <c r="N296" s="144"/>
      <c r="O296" s="145"/>
      <c r="P296" s="145"/>
      <c r="Q296" s="146"/>
      <c r="R296" s="575"/>
      <c r="S296" s="147"/>
    </row>
    <row r="297" spans="1:19" ht="26.1" customHeight="1">
      <c r="A297" s="143">
        <f>A296+1</f>
        <v>4</v>
      </c>
      <c r="B297" s="137" t="str">
        <f>'Flight Groups'!I52</f>
        <v>A</v>
      </c>
      <c r="C297" s="138">
        <f>IF(ISBLANK('Round 4'!$L$2),"",('Round 4'!$L$2))</f>
        <v>10</v>
      </c>
      <c r="D297" s="144"/>
      <c r="E297" s="145"/>
      <c r="F297" s="145"/>
      <c r="G297" s="146"/>
      <c r="H297" s="575"/>
      <c r="I297" s="147"/>
      <c r="K297" s="143">
        <f>K296+1</f>
        <v>4</v>
      </c>
      <c r="L297" s="137" t="str">
        <f>'Flight Groups'!I53</f>
        <v>B</v>
      </c>
      <c r="M297" s="138">
        <f>IF(ISBLANK('Round 4'!$L$2),"",('Round 4'!$L$2))</f>
        <v>10</v>
      </c>
      <c r="N297" s="144"/>
      <c r="O297" s="145"/>
      <c r="P297" s="145"/>
      <c r="Q297" s="146"/>
      <c r="R297" s="575"/>
      <c r="S297" s="147"/>
    </row>
    <row r="298" spans="1:19" ht="26.1" customHeight="1">
      <c r="A298" s="143">
        <f>A297+1</f>
        <v>5</v>
      </c>
      <c r="B298" s="137" t="str">
        <f>'Flight Groups'!J52</f>
        <v>B</v>
      </c>
      <c r="C298" s="138">
        <f>IF(ISBLANK('Round 5'!$L$2),"",('Round 5'!$L$2))</f>
        <v>10</v>
      </c>
      <c r="D298" s="144"/>
      <c r="E298" s="145"/>
      <c r="F298" s="145"/>
      <c r="G298" s="146"/>
      <c r="H298" s="575"/>
      <c r="I298" s="147"/>
      <c r="K298" s="143">
        <f>K297+1</f>
        <v>5</v>
      </c>
      <c r="L298" s="137" t="str">
        <f>'Flight Groups'!J53</f>
        <v>A</v>
      </c>
      <c r="M298" s="138">
        <f>IF(ISBLANK('Round 5'!$L$2),"",('Round 5'!$L$2))</f>
        <v>10</v>
      </c>
      <c r="N298" s="144"/>
      <c r="O298" s="145"/>
      <c r="P298" s="145"/>
      <c r="Q298" s="146"/>
      <c r="R298" s="575"/>
      <c r="S298" s="147"/>
    </row>
    <row r="299" spans="1:19" ht="26.1" customHeight="1" thickBot="1">
      <c r="A299" s="160">
        <f>A298+1</f>
        <v>6</v>
      </c>
      <c r="B299" s="154" t="str">
        <f>'Flight Groups'!K52</f>
        <v>A</v>
      </c>
      <c r="C299" s="155">
        <f>IF(ISBLANK('Round 6'!$L$2),"",('Round 6'!$L$2))</f>
        <v>10</v>
      </c>
      <c r="D299" s="161"/>
      <c r="E299" s="162"/>
      <c r="F299" s="162"/>
      <c r="G299" s="163"/>
      <c r="H299" s="577"/>
      <c r="I299" s="164"/>
      <c r="K299" s="160">
        <f>K298+1</f>
        <v>6</v>
      </c>
      <c r="L299" s="154" t="str">
        <f>'Flight Groups'!K53</f>
        <v>B</v>
      </c>
      <c r="M299" s="155">
        <f>IF(ISBLANK('Round 6'!$L$2),"",('Round 6'!$L$2))</f>
        <v>10</v>
      </c>
      <c r="N299" s="161"/>
      <c r="O299" s="162"/>
      <c r="P299" s="162"/>
      <c r="Q299" s="163"/>
      <c r="R299" s="577"/>
      <c r="S299" s="164"/>
    </row>
    <row r="301" spans="1:19" ht="24.95" customHeight="1">
      <c r="A301" s="98">
        <v>49</v>
      </c>
      <c r="B301" s="87"/>
      <c r="C301" s="87"/>
      <c r="D301" s="88"/>
      <c r="E301" s="88"/>
      <c r="F301" s="88"/>
      <c r="G301" s="88"/>
      <c r="H301" s="88"/>
      <c r="I301" s="88"/>
      <c r="J301" s="89"/>
      <c r="K301" s="98">
        <v>50</v>
      </c>
      <c r="L301" s="87"/>
      <c r="M301" s="50"/>
      <c r="N301" s="51"/>
      <c r="O301" s="51"/>
      <c r="P301" s="88"/>
      <c r="Q301" s="51"/>
      <c r="R301" s="88"/>
      <c r="S301" s="51"/>
    </row>
    <row r="302" spans="1:19" ht="24.95" customHeight="1">
      <c r="A302" s="52" t="s">
        <v>27</v>
      </c>
      <c r="B302" s="626" t="str">
        <f>IF(ISBLANK('Flight Groups'!C54),"",'Flight Groups'!C54)</f>
        <v/>
      </c>
      <c r="C302" s="626"/>
      <c r="D302" s="626"/>
      <c r="E302" s="626"/>
      <c r="F302" s="397"/>
      <c r="G302" s="61"/>
      <c r="H302" s="61"/>
      <c r="I302" s="53"/>
      <c r="J302" s="95"/>
      <c r="K302" s="52" t="s">
        <v>27</v>
      </c>
      <c r="L302" s="626" t="str">
        <f>IF(ISBLANK('Flight Groups'!C55),"",'Flight Groups'!C55)</f>
        <v/>
      </c>
      <c r="M302" s="626"/>
      <c r="N302" s="626"/>
      <c r="O302" s="626"/>
      <c r="P302" s="397"/>
      <c r="Q302" s="61"/>
      <c r="R302" s="61"/>
      <c r="S302" s="53"/>
    </row>
    <row r="303" spans="1:19" ht="24.95" customHeight="1" thickBot="1">
      <c r="A303" s="56" t="s">
        <v>28</v>
      </c>
      <c r="B303" s="635" t="str">
        <f>IF(ISBLANK('Flight Groups'!D54),"",'Flight Groups'!D54)</f>
        <v/>
      </c>
      <c r="C303" s="635"/>
      <c r="D303" s="635"/>
      <c r="E303" s="635"/>
      <c r="F303" s="635"/>
      <c r="G303" s="635"/>
      <c r="H303" s="627"/>
      <c r="I303" s="635"/>
      <c r="J303" s="95"/>
      <c r="K303" s="78" t="s">
        <v>28</v>
      </c>
      <c r="L303" s="635" t="str">
        <f>IF(ISBLANK('Flight Groups'!D55),"",'Flight Groups'!D55)</f>
        <v/>
      </c>
      <c r="M303" s="635"/>
      <c r="N303" s="635"/>
      <c r="O303" s="635"/>
      <c r="P303" s="635"/>
      <c r="Q303" s="635"/>
      <c r="R303" s="627"/>
      <c r="S303" s="635"/>
    </row>
    <row r="304" spans="1:19" ht="21" customHeight="1">
      <c r="A304" s="628" t="s">
        <v>58</v>
      </c>
      <c r="B304" s="117" t="s">
        <v>59</v>
      </c>
      <c r="C304" s="117" t="s">
        <v>60</v>
      </c>
      <c r="D304" s="630" t="s">
        <v>61</v>
      </c>
      <c r="E304" s="631"/>
      <c r="F304" s="632" t="s">
        <v>106</v>
      </c>
      <c r="G304" s="117" t="s">
        <v>62</v>
      </c>
      <c r="H304" s="569" t="s">
        <v>62</v>
      </c>
      <c r="I304" s="118" t="s">
        <v>63</v>
      </c>
      <c r="K304" s="628" t="s">
        <v>58</v>
      </c>
      <c r="L304" s="117" t="s">
        <v>59</v>
      </c>
      <c r="M304" s="117" t="s">
        <v>60</v>
      </c>
      <c r="N304" s="630" t="s">
        <v>61</v>
      </c>
      <c r="O304" s="631"/>
      <c r="P304" s="632" t="s">
        <v>106</v>
      </c>
      <c r="Q304" s="117" t="s">
        <v>62</v>
      </c>
      <c r="R304" s="569" t="s">
        <v>62</v>
      </c>
      <c r="S304" s="118" t="s">
        <v>63</v>
      </c>
    </row>
    <row r="305" spans="1:19" ht="21" customHeight="1" thickBot="1">
      <c r="A305" s="629"/>
      <c r="B305" s="120" t="s">
        <v>64</v>
      </c>
      <c r="C305" s="120" t="s">
        <v>61</v>
      </c>
      <c r="D305" s="121" t="s">
        <v>39</v>
      </c>
      <c r="E305" s="121" t="s">
        <v>40</v>
      </c>
      <c r="F305" s="633"/>
      <c r="G305" s="120" t="s">
        <v>65</v>
      </c>
      <c r="H305" s="570" t="s">
        <v>151</v>
      </c>
      <c r="I305" s="122" t="s">
        <v>66</v>
      </c>
      <c r="K305" s="629"/>
      <c r="L305" s="120" t="s">
        <v>64</v>
      </c>
      <c r="M305" s="120" t="s">
        <v>61</v>
      </c>
      <c r="N305" s="121" t="s">
        <v>39</v>
      </c>
      <c r="O305" s="121" t="s">
        <v>40</v>
      </c>
      <c r="P305" s="633"/>
      <c r="Q305" s="120" t="s">
        <v>65</v>
      </c>
      <c r="R305" s="570" t="s">
        <v>151</v>
      </c>
      <c r="S305" s="122" t="s">
        <v>66</v>
      </c>
    </row>
    <row r="306" spans="1:19" ht="26.1" customHeight="1">
      <c r="A306" s="131">
        <v>1</v>
      </c>
      <c r="B306" s="125" t="str">
        <f>'Flight Groups'!F54</f>
        <v>A</v>
      </c>
      <c r="C306" s="126">
        <f>IF(ISBLANK('Round 1'!$L$2),"",('Round 1'!$L$2))</f>
        <v>10</v>
      </c>
      <c r="D306" s="132"/>
      <c r="E306" s="133"/>
      <c r="F306" s="133"/>
      <c r="G306" s="134"/>
      <c r="H306" s="574"/>
      <c r="I306" s="135"/>
      <c r="K306" s="131">
        <v>1</v>
      </c>
      <c r="L306" s="125" t="str">
        <f>'Flight Groups'!F55</f>
        <v>B</v>
      </c>
      <c r="M306" s="126">
        <f>IF(ISBLANK('Round 1'!$L$2),"",('Round 1'!$L$2))</f>
        <v>10</v>
      </c>
      <c r="N306" s="132"/>
      <c r="O306" s="133"/>
      <c r="P306" s="133"/>
      <c r="Q306" s="134"/>
      <c r="R306" s="574"/>
      <c r="S306" s="135"/>
    </row>
    <row r="307" spans="1:19" ht="26.1" customHeight="1">
      <c r="A307" s="143">
        <f>A306+1</f>
        <v>2</v>
      </c>
      <c r="B307" s="137" t="str">
        <f>'Flight Groups'!G54</f>
        <v>B</v>
      </c>
      <c r="C307" s="138">
        <f>IF(ISBLANK('Round 2'!$L$2),"",('Round 2'!$L$2))</f>
        <v>10</v>
      </c>
      <c r="D307" s="144"/>
      <c r="E307" s="145"/>
      <c r="F307" s="145"/>
      <c r="G307" s="146"/>
      <c r="H307" s="575"/>
      <c r="I307" s="147"/>
      <c r="K307" s="143">
        <f>K306+1</f>
        <v>2</v>
      </c>
      <c r="L307" s="137" t="str">
        <f>'Flight Groups'!G55</f>
        <v>A</v>
      </c>
      <c r="M307" s="138">
        <f>IF(ISBLANK('Round 2'!$L$2),"",('Round 2'!$L$2))</f>
        <v>10</v>
      </c>
      <c r="N307" s="144"/>
      <c r="O307" s="145"/>
      <c r="P307" s="145"/>
      <c r="Q307" s="146"/>
      <c r="R307" s="575"/>
      <c r="S307" s="147"/>
    </row>
    <row r="308" spans="1:19" ht="26.1" customHeight="1">
      <c r="A308" s="143">
        <f>A307+1</f>
        <v>3</v>
      </c>
      <c r="B308" s="137" t="str">
        <f>'Flight Groups'!H54</f>
        <v>A</v>
      </c>
      <c r="C308" s="138">
        <f>IF(ISBLANK('Round 3'!$L$2),"",('Round 3'!$L$2))</f>
        <v>10</v>
      </c>
      <c r="D308" s="144"/>
      <c r="E308" s="145"/>
      <c r="F308" s="145"/>
      <c r="G308" s="146"/>
      <c r="H308" s="575"/>
      <c r="I308" s="147"/>
      <c r="K308" s="143">
        <f>K307+1</f>
        <v>3</v>
      </c>
      <c r="L308" s="137" t="str">
        <f>'Flight Groups'!H55</f>
        <v>B</v>
      </c>
      <c r="M308" s="138">
        <f>IF(ISBLANK('Round 3'!$L$2),"",('Round 3'!$L$2))</f>
        <v>10</v>
      </c>
      <c r="N308" s="144"/>
      <c r="O308" s="145"/>
      <c r="P308" s="145"/>
      <c r="Q308" s="146"/>
      <c r="R308" s="575"/>
      <c r="S308" s="147"/>
    </row>
    <row r="309" spans="1:19" ht="26.1" customHeight="1">
      <c r="A309" s="143">
        <f>A308+1</f>
        <v>4</v>
      </c>
      <c r="B309" s="137" t="str">
        <f>'Flight Groups'!I54</f>
        <v>A</v>
      </c>
      <c r="C309" s="138">
        <f>IF(ISBLANK('Round 4'!$L$2),"",('Round 4'!$L$2))</f>
        <v>10</v>
      </c>
      <c r="D309" s="144"/>
      <c r="E309" s="145"/>
      <c r="F309" s="145"/>
      <c r="G309" s="146"/>
      <c r="H309" s="575"/>
      <c r="I309" s="147"/>
      <c r="K309" s="143">
        <f>K308+1</f>
        <v>4</v>
      </c>
      <c r="L309" s="137" t="str">
        <f>'Flight Groups'!I55</f>
        <v>B</v>
      </c>
      <c r="M309" s="138">
        <f>IF(ISBLANK('Round 4'!$L$2),"",('Round 4'!$L$2))</f>
        <v>10</v>
      </c>
      <c r="N309" s="144"/>
      <c r="O309" s="145"/>
      <c r="P309" s="145"/>
      <c r="Q309" s="146"/>
      <c r="R309" s="575"/>
      <c r="S309" s="147"/>
    </row>
    <row r="310" spans="1:19" ht="26.1" customHeight="1">
      <c r="A310" s="143">
        <f>A309+1</f>
        <v>5</v>
      </c>
      <c r="B310" s="137" t="str">
        <f>'Flight Groups'!J54</f>
        <v>B</v>
      </c>
      <c r="C310" s="138">
        <f>IF(ISBLANK('Round 5'!$L$2),"",('Round 5'!$L$2))</f>
        <v>10</v>
      </c>
      <c r="D310" s="144"/>
      <c r="E310" s="145"/>
      <c r="F310" s="145"/>
      <c r="G310" s="146"/>
      <c r="H310" s="575"/>
      <c r="I310" s="147"/>
      <c r="K310" s="143">
        <f>K309+1</f>
        <v>5</v>
      </c>
      <c r="L310" s="137" t="str">
        <f>'Flight Groups'!J55</f>
        <v>A</v>
      </c>
      <c r="M310" s="138">
        <f>IF(ISBLANK('Round 5'!$L$2),"",('Round 5'!$L$2))</f>
        <v>10</v>
      </c>
      <c r="N310" s="144"/>
      <c r="O310" s="145"/>
      <c r="P310" s="145"/>
      <c r="Q310" s="146"/>
      <c r="R310" s="575"/>
      <c r="S310" s="147"/>
    </row>
    <row r="311" spans="1:19" ht="26.1" customHeight="1" thickBot="1">
      <c r="A311" s="160">
        <f>A310+1</f>
        <v>6</v>
      </c>
      <c r="B311" s="154" t="str">
        <f>'Flight Groups'!K54</f>
        <v>A</v>
      </c>
      <c r="C311" s="155">
        <f>IF(ISBLANK('Round 6'!$L$2),"",('Round 6'!$L$2))</f>
        <v>10</v>
      </c>
      <c r="D311" s="161"/>
      <c r="E311" s="162"/>
      <c r="F311" s="162"/>
      <c r="G311" s="163"/>
      <c r="H311" s="577"/>
      <c r="I311" s="164"/>
      <c r="K311" s="160">
        <f>K310+1</f>
        <v>6</v>
      </c>
      <c r="L311" s="154" t="str">
        <f>'Flight Groups'!K55</f>
        <v>B</v>
      </c>
      <c r="M311" s="155">
        <f>IF(ISBLANK('Round 6'!$L$2),"",('Round 6'!$L$2))</f>
        <v>10</v>
      </c>
      <c r="N311" s="161"/>
      <c r="O311" s="162"/>
      <c r="P311" s="162"/>
      <c r="Q311" s="163"/>
      <c r="R311" s="577"/>
      <c r="S311" s="164"/>
    </row>
    <row r="314" spans="1:19" ht="24.95" customHeight="1">
      <c r="A314" s="98">
        <v>51</v>
      </c>
      <c r="B314" s="87"/>
      <c r="C314" s="87"/>
      <c r="D314" s="88"/>
      <c r="E314" s="88"/>
      <c r="F314" s="88"/>
      <c r="G314" s="88"/>
      <c r="H314" s="88"/>
      <c r="I314" s="88"/>
      <c r="J314" s="89"/>
      <c r="K314" s="98">
        <v>52</v>
      </c>
      <c r="L314" s="50"/>
      <c r="M314" s="50"/>
      <c r="N314" s="51"/>
      <c r="O314" s="51"/>
      <c r="P314" s="88"/>
      <c r="Q314" s="51"/>
      <c r="R314" s="88"/>
      <c r="S314" s="51"/>
    </row>
    <row r="315" spans="1:19" ht="24.95" customHeight="1">
      <c r="A315" s="52" t="s">
        <v>27</v>
      </c>
      <c r="B315" s="626" t="str">
        <f>IF(ISBLANK('Flight Groups'!C56),"",'Flight Groups'!C56)</f>
        <v/>
      </c>
      <c r="C315" s="626"/>
      <c r="D315" s="626"/>
      <c r="E315" s="626"/>
      <c r="F315" s="397"/>
      <c r="G315" s="61"/>
      <c r="H315" s="61"/>
      <c r="I315" s="53"/>
      <c r="J315" s="95"/>
      <c r="K315" s="52" t="s">
        <v>27</v>
      </c>
      <c r="L315" s="626" t="str">
        <f>IF(ISBLANK('Flight Groups'!C57),"",'Flight Groups'!C57)</f>
        <v/>
      </c>
      <c r="M315" s="626"/>
      <c r="N315" s="626"/>
      <c r="O315" s="626"/>
      <c r="P315" s="397"/>
      <c r="Q315" s="61"/>
      <c r="R315" s="61"/>
      <c r="S315" s="53"/>
    </row>
    <row r="316" spans="1:19" ht="24.95" customHeight="1" thickBot="1">
      <c r="A316" s="56" t="s">
        <v>28</v>
      </c>
      <c r="B316" s="635" t="str">
        <f>IF(ISBLANK('Flight Groups'!D56),"",'Flight Groups'!D56)</f>
        <v/>
      </c>
      <c r="C316" s="635"/>
      <c r="D316" s="635"/>
      <c r="E316" s="635"/>
      <c r="F316" s="635"/>
      <c r="G316" s="635"/>
      <c r="H316" s="627"/>
      <c r="I316" s="635"/>
      <c r="J316" s="95"/>
      <c r="K316" s="78" t="s">
        <v>28</v>
      </c>
      <c r="L316" s="635" t="str">
        <f>IF(ISBLANK('Flight Groups'!D57),"",'Flight Groups'!D57)</f>
        <v/>
      </c>
      <c r="M316" s="635"/>
      <c r="N316" s="635"/>
      <c r="O316" s="635"/>
      <c r="P316" s="635"/>
      <c r="Q316" s="635"/>
      <c r="R316" s="627"/>
      <c r="S316" s="635"/>
    </row>
    <row r="317" spans="1:19" ht="21" customHeight="1">
      <c r="A317" s="628" t="s">
        <v>58</v>
      </c>
      <c r="B317" s="117" t="s">
        <v>59</v>
      </c>
      <c r="C317" s="117" t="s">
        <v>60</v>
      </c>
      <c r="D317" s="630" t="s">
        <v>61</v>
      </c>
      <c r="E317" s="631"/>
      <c r="F317" s="632" t="s">
        <v>106</v>
      </c>
      <c r="G317" s="117" t="s">
        <v>62</v>
      </c>
      <c r="H317" s="569" t="s">
        <v>62</v>
      </c>
      <c r="I317" s="118" t="s">
        <v>63</v>
      </c>
      <c r="K317" s="628" t="s">
        <v>58</v>
      </c>
      <c r="L317" s="117" t="s">
        <v>59</v>
      </c>
      <c r="M317" s="117" t="s">
        <v>60</v>
      </c>
      <c r="N317" s="630" t="s">
        <v>61</v>
      </c>
      <c r="O317" s="631"/>
      <c r="P317" s="632" t="s">
        <v>106</v>
      </c>
      <c r="Q317" s="117" t="s">
        <v>62</v>
      </c>
      <c r="R317" s="569" t="s">
        <v>62</v>
      </c>
      <c r="S317" s="118" t="s">
        <v>63</v>
      </c>
    </row>
    <row r="318" spans="1:19" ht="21" customHeight="1" thickBot="1">
      <c r="A318" s="629"/>
      <c r="B318" s="120" t="s">
        <v>64</v>
      </c>
      <c r="C318" s="120" t="s">
        <v>61</v>
      </c>
      <c r="D318" s="121" t="s">
        <v>39</v>
      </c>
      <c r="E318" s="121" t="s">
        <v>40</v>
      </c>
      <c r="F318" s="633"/>
      <c r="G318" s="120" t="s">
        <v>65</v>
      </c>
      <c r="H318" s="570" t="s">
        <v>151</v>
      </c>
      <c r="I318" s="122" t="s">
        <v>66</v>
      </c>
      <c r="K318" s="629"/>
      <c r="L318" s="120" t="s">
        <v>64</v>
      </c>
      <c r="M318" s="120" t="s">
        <v>61</v>
      </c>
      <c r="N318" s="121" t="s">
        <v>39</v>
      </c>
      <c r="O318" s="121" t="s">
        <v>40</v>
      </c>
      <c r="P318" s="633"/>
      <c r="Q318" s="120" t="s">
        <v>65</v>
      </c>
      <c r="R318" s="570" t="s">
        <v>151</v>
      </c>
      <c r="S318" s="122" t="s">
        <v>66</v>
      </c>
    </row>
    <row r="319" spans="1:19" ht="26.1" customHeight="1">
      <c r="A319" s="131">
        <v>1</v>
      </c>
      <c r="B319" s="125" t="str">
        <f>'Flight Groups'!F56</f>
        <v>A</v>
      </c>
      <c r="C319" s="126">
        <f>IF(ISBLANK('Round 1'!$L$2),"",('Round 1'!$L$2))</f>
        <v>10</v>
      </c>
      <c r="D319" s="132"/>
      <c r="E319" s="133"/>
      <c r="F319" s="133"/>
      <c r="G319" s="134"/>
      <c r="H319" s="574"/>
      <c r="I319" s="135"/>
      <c r="K319" s="131">
        <v>1</v>
      </c>
      <c r="L319" s="125" t="str">
        <f>'Flight Groups'!F57</f>
        <v>B</v>
      </c>
      <c r="M319" s="126">
        <f>IF(ISBLANK('Round 1'!$L$2),"",('Round 1'!$L$2))</f>
        <v>10</v>
      </c>
      <c r="N319" s="132"/>
      <c r="O319" s="133"/>
      <c r="P319" s="133"/>
      <c r="Q319" s="134"/>
      <c r="R319" s="574"/>
      <c r="S319" s="135"/>
    </row>
    <row r="320" spans="1:19" ht="26.1" customHeight="1">
      <c r="A320" s="143">
        <f>A319+1</f>
        <v>2</v>
      </c>
      <c r="B320" s="137" t="str">
        <f>'Flight Groups'!G56</f>
        <v>B</v>
      </c>
      <c r="C320" s="138">
        <f>IF(ISBLANK('Round 2'!$L$2),"",('Round 2'!$L$2))</f>
        <v>10</v>
      </c>
      <c r="D320" s="144"/>
      <c r="E320" s="145"/>
      <c r="F320" s="145"/>
      <c r="G320" s="146"/>
      <c r="H320" s="575"/>
      <c r="I320" s="147"/>
      <c r="K320" s="143">
        <f>K319+1</f>
        <v>2</v>
      </c>
      <c r="L320" s="137" t="str">
        <f>'Flight Groups'!G57</f>
        <v>A</v>
      </c>
      <c r="M320" s="138">
        <f>IF(ISBLANK('Round 2'!$L$2),"",('Round 2'!$L$2))</f>
        <v>10</v>
      </c>
      <c r="N320" s="144"/>
      <c r="O320" s="145"/>
      <c r="P320" s="145"/>
      <c r="Q320" s="146"/>
      <c r="R320" s="575"/>
      <c r="S320" s="147"/>
    </row>
    <row r="321" spans="1:19" ht="26.1" customHeight="1">
      <c r="A321" s="143">
        <f>A320+1</f>
        <v>3</v>
      </c>
      <c r="B321" s="137" t="str">
        <f>'Flight Groups'!H56</f>
        <v>A</v>
      </c>
      <c r="C321" s="138">
        <f>IF(ISBLANK('Round 3'!$L$2),"",('Round 3'!$L$2))</f>
        <v>10</v>
      </c>
      <c r="D321" s="144"/>
      <c r="E321" s="145"/>
      <c r="F321" s="145"/>
      <c r="G321" s="146"/>
      <c r="H321" s="575"/>
      <c r="I321" s="147"/>
      <c r="K321" s="143">
        <f>K320+1</f>
        <v>3</v>
      </c>
      <c r="L321" s="137" t="str">
        <f>'Flight Groups'!H57</f>
        <v>B</v>
      </c>
      <c r="M321" s="138">
        <f>IF(ISBLANK('Round 3'!$L$2),"",('Round 3'!$L$2))</f>
        <v>10</v>
      </c>
      <c r="N321" s="144"/>
      <c r="O321" s="145"/>
      <c r="P321" s="145"/>
      <c r="Q321" s="146"/>
      <c r="R321" s="575"/>
      <c r="S321" s="147"/>
    </row>
    <row r="322" spans="1:19" ht="26.1" customHeight="1">
      <c r="A322" s="143">
        <f>A321+1</f>
        <v>4</v>
      </c>
      <c r="B322" s="137" t="str">
        <f>'Flight Groups'!I56</f>
        <v>B</v>
      </c>
      <c r="C322" s="138">
        <f>IF(ISBLANK('Round 4'!$L$2),"",('Round 4'!$L$2))</f>
        <v>10</v>
      </c>
      <c r="D322" s="144"/>
      <c r="E322" s="145"/>
      <c r="F322" s="145"/>
      <c r="G322" s="146"/>
      <c r="H322" s="575"/>
      <c r="I322" s="147"/>
      <c r="K322" s="143">
        <f>K321+1</f>
        <v>4</v>
      </c>
      <c r="L322" s="137" t="str">
        <f>'Flight Groups'!I57</f>
        <v>A</v>
      </c>
      <c r="M322" s="138">
        <f>IF(ISBLANK('Round 4'!$L$2),"",('Round 4'!$L$2))</f>
        <v>10</v>
      </c>
      <c r="N322" s="144"/>
      <c r="O322" s="145"/>
      <c r="P322" s="145"/>
      <c r="Q322" s="146"/>
      <c r="R322" s="575"/>
      <c r="S322" s="147"/>
    </row>
    <row r="323" spans="1:19" ht="26.1" customHeight="1">
      <c r="A323" s="143">
        <f>A322+1</f>
        <v>5</v>
      </c>
      <c r="B323" s="137" t="str">
        <f>'Flight Groups'!J56</f>
        <v>B</v>
      </c>
      <c r="C323" s="138">
        <f>IF(ISBLANK('Round 5'!$L$2),"",('Round 5'!$L$2))</f>
        <v>10</v>
      </c>
      <c r="D323" s="144"/>
      <c r="E323" s="145"/>
      <c r="F323" s="145"/>
      <c r="G323" s="146"/>
      <c r="H323" s="575"/>
      <c r="I323" s="147"/>
      <c r="K323" s="143">
        <f>K322+1</f>
        <v>5</v>
      </c>
      <c r="L323" s="137" t="str">
        <f>'Flight Groups'!J57</f>
        <v>A</v>
      </c>
      <c r="M323" s="138">
        <f>IF(ISBLANK('Round 5'!$L$2),"",('Round 5'!$L$2))</f>
        <v>10</v>
      </c>
      <c r="N323" s="144"/>
      <c r="O323" s="145"/>
      <c r="P323" s="145"/>
      <c r="Q323" s="146"/>
      <c r="R323" s="575"/>
      <c r="S323" s="147"/>
    </row>
    <row r="324" spans="1:19" ht="26.1" customHeight="1" thickBot="1">
      <c r="A324" s="160">
        <f>A323+1</f>
        <v>6</v>
      </c>
      <c r="B324" s="154" t="str">
        <f>'Flight Groups'!K56</f>
        <v>A</v>
      </c>
      <c r="C324" s="155">
        <f>IF(ISBLANK('Round 6'!$L$2),"",('Round 6'!$L$2))</f>
        <v>10</v>
      </c>
      <c r="D324" s="161"/>
      <c r="E324" s="162"/>
      <c r="F324" s="162"/>
      <c r="G324" s="163"/>
      <c r="H324" s="577"/>
      <c r="I324" s="164"/>
      <c r="K324" s="160">
        <f>K323+1</f>
        <v>6</v>
      </c>
      <c r="L324" s="154" t="str">
        <f>'Flight Groups'!K57</f>
        <v>B</v>
      </c>
      <c r="M324" s="155">
        <f>IF(ISBLANK('Round 6'!$L$2),"",('Round 6'!$L$2))</f>
        <v>10</v>
      </c>
      <c r="N324" s="161"/>
      <c r="O324" s="162"/>
      <c r="P324" s="162"/>
      <c r="Q324" s="163"/>
      <c r="R324" s="577"/>
      <c r="S324" s="164"/>
    </row>
    <row r="326" spans="1:19" ht="24.95" customHeight="1">
      <c r="A326" s="98">
        <v>53</v>
      </c>
      <c r="B326" s="87"/>
      <c r="C326" s="87"/>
      <c r="D326" s="88"/>
      <c r="E326" s="88"/>
      <c r="F326" s="88"/>
      <c r="G326" s="88"/>
      <c r="H326" s="88"/>
      <c r="I326" s="88"/>
      <c r="J326" s="89"/>
      <c r="K326" s="98">
        <v>54</v>
      </c>
      <c r="L326" s="87"/>
      <c r="M326" s="50"/>
      <c r="N326" s="51"/>
      <c r="O326" s="51"/>
      <c r="P326" s="88"/>
      <c r="Q326" s="51"/>
      <c r="R326" s="88"/>
      <c r="S326" s="51"/>
    </row>
    <row r="327" spans="1:19" ht="24.95" customHeight="1">
      <c r="A327" s="52" t="s">
        <v>27</v>
      </c>
      <c r="B327" s="626" t="str">
        <f>IF(ISBLANK('Flight Groups'!C58),"",'Flight Groups'!C58)</f>
        <v/>
      </c>
      <c r="C327" s="626"/>
      <c r="D327" s="626"/>
      <c r="E327" s="626"/>
      <c r="F327" s="397"/>
      <c r="G327" s="61"/>
      <c r="H327" s="61"/>
      <c r="I327" s="53"/>
      <c r="J327" s="95"/>
      <c r="K327" s="52" t="s">
        <v>27</v>
      </c>
      <c r="L327" s="626" t="str">
        <f>IF(ISBLANK('Flight Groups'!C59),"",'Flight Groups'!C59)</f>
        <v/>
      </c>
      <c r="M327" s="626"/>
      <c r="N327" s="626"/>
      <c r="O327" s="626"/>
      <c r="P327" s="397"/>
      <c r="Q327" s="61"/>
      <c r="R327" s="61"/>
      <c r="S327" s="53"/>
    </row>
    <row r="328" spans="1:19" ht="24.95" customHeight="1" thickBot="1">
      <c r="A328" s="56" t="s">
        <v>28</v>
      </c>
      <c r="B328" s="635" t="str">
        <f>IF(ISBLANK('Flight Groups'!D58),"",'Flight Groups'!D58)</f>
        <v/>
      </c>
      <c r="C328" s="635"/>
      <c r="D328" s="635"/>
      <c r="E328" s="635"/>
      <c r="F328" s="635"/>
      <c r="G328" s="635"/>
      <c r="H328" s="627"/>
      <c r="I328" s="635"/>
      <c r="J328" s="95"/>
      <c r="K328" s="78" t="s">
        <v>28</v>
      </c>
      <c r="L328" s="635" t="str">
        <f>IF(ISBLANK('Flight Groups'!D59),"",'Flight Groups'!D59)</f>
        <v/>
      </c>
      <c r="M328" s="635"/>
      <c r="N328" s="635"/>
      <c r="O328" s="635"/>
      <c r="P328" s="635"/>
      <c r="Q328" s="635"/>
      <c r="R328" s="627"/>
      <c r="S328" s="635"/>
    </row>
    <row r="329" spans="1:19" ht="21" customHeight="1">
      <c r="A329" s="628" t="s">
        <v>58</v>
      </c>
      <c r="B329" s="117" t="s">
        <v>59</v>
      </c>
      <c r="C329" s="117" t="s">
        <v>60</v>
      </c>
      <c r="D329" s="630" t="s">
        <v>61</v>
      </c>
      <c r="E329" s="631"/>
      <c r="F329" s="632" t="s">
        <v>106</v>
      </c>
      <c r="G329" s="117" t="s">
        <v>62</v>
      </c>
      <c r="H329" s="569" t="s">
        <v>62</v>
      </c>
      <c r="I329" s="118" t="s">
        <v>63</v>
      </c>
      <c r="K329" s="628" t="s">
        <v>58</v>
      </c>
      <c r="L329" s="117" t="s">
        <v>59</v>
      </c>
      <c r="M329" s="117" t="s">
        <v>60</v>
      </c>
      <c r="N329" s="630" t="s">
        <v>61</v>
      </c>
      <c r="O329" s="631"/>
      <c r="P329" s="632" t="s">
        <v>106</v>
      </c>
      <c r="Q329" s="117" t="s">
        <v>62</v>
      </c>
      <c r="R329" s="569" t="s">
        <v>62</v>
      </c>
      <c r="S329" s="118" t="s">
        <v>63</v>
      </c>
    </row>
    <row r="330" spans="1:19" ht="21" customHeight="1" thickBot="1">
      <c r="A330" s="629"/>
      <c r="B330" s="120" t="s">
        <v>64</v>
      </c>
      <c r="C330" s="120" t="s">
        <v>61</v>
      </c>
      <c r="D330" s="121" t="s">
        <v>39</v>
      </c>
      <c r="E330" s="121" t="s">
        <v>40</v>
      </c>
      <c r="F330" s="633"/>
      <c r="G330" s="120" t="s">
        <v>65</v>
      </c>
      <c r="H330" s="570" t="s">
        <v>151</v>
      </c>
      <c r="I330" s="122" t="s">
        <v>66</v>
      </c>
      <c r="K330" s="629"/>
      <c r="L330" s="120" t="s">
        <v>64</v>
      </c>
      <c r="M330" s="120" t="s">
        <v>61</v>
      </c>
      <c r="N330" s="121" t="s">
        <v>39</v>
      </c>
      <c r="O330" s="121" t="s">
        <v>40</v>
      </c>
      <c r="P330" s="633"/>
      <c r="Q330" s="120" t="s">
        <v>65</v>
      </c>
      <c r="R330" s="570" t="s">
        <v>151</v>
      </c>
      <c r="S330" s="122" t="s">
        <v>66</v>
      </c>
    </row>
    <row r="331" spans="1:19" ht="26.1" customHeight="1">
      <c r="A331" s="131">
        <v>1</v>
      </c>
      <c r="B331" s="125" t="str">
        <f>'Flight Groups'!F58</f>
        <v>A</v>
      </c>
      <c r="C331" s="126">
        <f>IF(ISBLANK('Round 1'!$L$2),"",('Round 1'!$L$2))</f>
        <v>10</v>
      </c>
      <c r="D331" s="132"/>
      <c r="E331" s="133"/>
      <c r="F331" s="133"/>
      <c r="G331" s="134"/>
      <c r="H331" s="574"/>
      <c r="I331" s="135"/>
      <c r="K331" s="131">
        <v>1</v>
      </c>
      <c r="L331" s="125" t="str">
        <f>'Flight Groups'!F59</f>
        <v>B</v>
      </c>
      <c r="M331" s="126">
        <f>IF(ISBLANK('Round 1'!$L$2),"",('Round 1'!$L$2))</f>
        <v>10</v>
      </c>
      <c r="N331" s="132"/>
      <c r="O331" s="133"/>
      <c r="P331" s="133"/>
      <c r="Q331" s="134"/>
      <c r="R331" s="574"/>
      <c r="S331" s="135"/>
    </row>
    <row r="332" spans="1:19" ht="26.1" customHeight="1">
      <c r="A332" s="143">
        <f>A331+1</f>
        <v>2</v>
      </c>
      <c r="B332" s="137" t="str">
        <f>'Flight Groups'!G58</f>
        <v>B</v>
      </c>
      <c r="C332" s="138">
        <f>IF(ISBLANK('Round 2'!$L$2),"",('Round 2'!$L$2))</f>
        <v>10</v>
      </c>
      <c r="D332" s="144"/>
      <c r="E332" s="145"/>
      <c r="F332" s="145"/>
      <c r="G332" s="146"/>
      <c r="H332" s="575"/>
      <c r="I332" s="147"/>
      <c r="K332" s="143">
        <f>K331+1</f>
        <v>2</v>
      </c>
      <c r="L332" s="137" t="str">
        <f>'Flight Groups'!G59</f>
        <v>A</v>
      </c>
      <c r="M332" s="138">
        <f>IF(ISBLANK('Round 2'!$L$2),"",('Round 2'!$L$2))</f>
        <v>10</v>
      </c>
      <c r="N332" s="144"/>
      <c r="O332" s="145"/>
      <c r="P332" s="145"/>
      <c r="Q332" s="146"/>
      <c r="R332" s="575"/>
      <c r="S332" s="147"/>
    </row>
    <row r="333" spans="1:19" ht="26.1" customHeight="1">
      <c r="A333" s="143">
        <f>A332+1</f>
        <v>3</v>
      </c>
      <c r="B333" s="137" t="str">
        <f>'Flight Groups'!H58</f>
        <v>A</v>
      </c>
      <c r="C333" s="138">
        <f>IF(ISBLANK('Round 3'!$L$2),"",('Round 3'!$L$2))</f>
        <v>10</v>
      </c>
      <c r="D333" s="144"/>
      <c r="E333" s="145"/>
      <c r="F333" s="145"/>
      <c r="G333" s="146"/>
      <c r="H333" s="575"/>
      <c r="I333" s="147"/>
      <c r="K333" s="143">
        <f>K332+1</f>
        <v>3</v>
      </c>
      <c r="L333" s="137" t="str">
        <f>'Flight Groups'!H59</f>
        <v>B</v>
      </c>
      <c r="M333" s="138">
        <f>IF(ISBLANK('Round 3'!$L$2),"",('Round 3'!$L$2))</f>
        <v>10</v>
      </c>
      <c r="N333" s="144"/>
      <c r="O333" s="145"/>
      <c r="P333" s="145"/>
      <c r="Q333" s="146"/>
      <c r="R333" s="575"/>
      <c r="S333" s="147"/>
    </row>
    <row r="334" spans="1:19" ht="26.1" customHeight="1">
      <c r="A334" s="143">
        <f>A333+1</f>
        <v>4</v>
      </c>
      <c r="B334" s="137" t="str">
        <f>'Flight Groups'!I58</f>
        <v>B</v>
      </c>
      <c r="C334" s="138">
        <f>IF(ISBLANK('Round 4'!$L$2),"",('Round 4'!$L$2))</f>
        <v>10</v>
      </c>
      <c r="D334" s="144"/>
      <c r="E334" s="145"/>
      <c r="F334" s="145"/>
      <c r="G334" s="146"/>
      <c r="H334" s="575"/>
      <c r="I334" s="147"/>
      <c r="K334" s="143">
        <f>K333+1</f>
        <v>4</v>
      </c>
      <c r="L334" s="137" t="str">
        <f>'Flight Groups'!I59</f>
        <v>A</v>
      </c>
      <c r="M334" s="138">
        <f>IF(ISBLANK('Round 4'!$L$2),"",('Round 4'!$L$2))</f>
        <v>10</v>
      </c>
      <c r="N334" s="144"/>
      <c r="O334" s="145"/>
      <c r="P334" s="145"/>
      <c r="Q334" s="146"/>
      <c r="R334" s="575"/>
      <c r="S334" s="147"/>
    </row>
    <row r="335" spans="1:19" ht="26.1" customHeight="1">
      <c r="A335" s="143">
        <f>A334+1</f>
        <v>5</v>
      </c>
      <c r="B335" s="137" t="str">
        <f>'Flight Groups'!J58</f>
        <v>A</v>
      </c>
      <c r="C335" s="138">
        <f>IF(ISBLANK('Round 5'!$L$2),"",('Round 5'!$L$2))</f>
        <v>10</v>
      </c>
      <c r="D335" s="144"/>
      <c r="E335" s="145"/>
      <c r="F335" s="145"/>
      <c r="G335" s="146"/>
      <c r="H335" s="575"/>
      <c r="I335" s="147"/>
      <c r="K335" s="143">
        <f>K334+1</f>
        <v>5</v>
      </c>
      <c r="L335" s="137" t="str">
        <f>'Flight Groups'!J59</f>
        <v>B</v>
      </c>
      <c r="M335" s="138">
        <f>IF(ISBLANK('Round 5'!$L$2),"",('Round 5'!$L$2))</f>
        <v>10</v>
      </c>
      <c r="N335" s="144"/>
      <c r="O335" s="145"/>
      <c r="P335" s="145"/>
      <c r="Q335" s="146"/>
      <c r="R335" s="575"/>
      <c r="S335" s="147"/>
    </row>
    <row r="336" spans="1:19" ht="26.1" customHeight="1" thickBot="1">
      <c r="A336" s="160">
        <f>A335+1</f>
        <v>6</v>
      </c>
      <c r="B336" s="154" t="str">
        <f>'Flight Groups'!K58</f>
        <v>A</v>
      </c>
      <c r="C336" s="155">
        <f>IF(ISBLANK('Round 6'!$L$2),"",('Round 6'!$L$2))</f>
        <v>10</v>
      </c>
      <c r="D336" s="161"/>
      <c r="E336" s="162"/>
      <c r="F336" s="162"/>
      <c r="G336" s="163"/>
      <c r="H336" s="577"/>
      <c r="I336" s="164"/>
      <c r="K336" s="160">
        <f>K335+1</f>
        <v>6</v>
      </c>
      <c r="L336" s="154" t="str">
        <f>'Flight Groups'!K59</f>
        <v>B</v>
      </c>
      <c r="M336" s="155">
        <f>IF(ISBLANK('Round 6'!$L$2),"",('Round 6'!$L$2))</f>
        <v>10</v>
      </c>
      <c r="N336" s="161"/>
      <c r="O336" s="162"/>
      <c r="P336" s="162"/>
      <c r="Q336" s="163"/>
      <c r="R336" s="577"/>
      <c r="S336" s="164"/>
    </row>
    <row r="339" spans="1:19" ht="24.95" customHeight="1">
      <c r="A339" s="98">
        <v>55</v>
      </c>
      <c r="B339" s="87"/>
      <c r="C339" s="87"/>
      <c r="D339" s="88"/>
      <c r="E339" s="88"/>
      <c r="F339" s="88"/>
      <c r="G339" s="88"/>
      <c r="H339" s="88"/>
      <c r="I339" s="88"/>
      <c r="J339" s="89"/>
      <c r="K339" s="98">
        <v>56</v>
      </c>
      <c r="L339" s="50"/>
      <c r="M339" s="50"/>
      <c r="N339" s="51"/>
      <c r="O339" s="51"/>
      <c r="P339" s="88"/>
      <c r="Q339" s="51"/>
      <c r="R339" s="88"/>
      <c r="S339" s="51"/>
    </row>
    <row r="340" spans="1:19" ht="24.95" customHeight="1">
      <c r="A340" s="52" t="s">
        <v>27</v>
      </c>
      <c r="B340" s="626" t="str">
        <f>IF(ISBLANK('Flight Groups'!C60),"",'Flight Groups'!C60)</f>
        <v/>
      </c>
      <c r="C340" s="626"/>
      <c r="D340" s="626"/>
      <c r="E340" s="626"/>
      <c r="F340" s="397"/>
      <c r="G340" s="61"/>
      <c r="H340" s="61"/>
      <c r="I340" s="53"/>
      <c r="J340" s="95"/>
      <c r="K340" s="52" t="s">
        <v>27</v>
      </c>
      <c r="L340" s="626" t="str">
        <f>IF(ISBLANK('Flight Groups'!C61),"",'Flight Groups'!C61)</f>
        <v/>
      </c>
      <c r="M340" s="626"/>
      <c r="N340" s="626"/>
      <c r="O340" s="626"/>
      <c r="P340" s="397"/>
      <c r="Q340" s="61"/>
      <c r="R340" s="61"/>
      <c r="S340" s="53"/>
    </row>
    <row r="341" spans="1:19" ht="24.95" customHeight="1" thickBot="1">
      <c r="A341" s="56" t="s">
        <v>28</v>
      </c>
      <c r="B341" s="635" t="str">
        <f>IF(ISBLANK('Flight Groups'!D60),"",'Flight Groups'!D60)</f>
        <v/>
      </c>
      <c r="C341" s="635"/>
      <c r="D341" s="635"/>
      <c r="E341" s="635"/>
      <c r="F341" s="635"/>
      <c r="G341" s="635"/>
      <c r="H341" s="627"/>
      <c r="I341" s="635"/>
      <c r="J341" s="95"/>
      <c r="K341" s="78" t="s">
        <v>28</v>
      </c>
      <c r="L341" s="635" t="str">
        <f>IF(ISBLANK('Flight Groups'!D61),"",'Flight Groups'!D61)</f>
        <v/>
      </c>
      <c r="M341" s="635"/>
      <c r="N341" s="635"/>
      <c r="O341" s="635"/>
      <c r="P341" s="635"/>
      <c r="Q341" s="635"/>
      <c r="R341" s="627"/>
      <c r="S341" s="635"/>
    </row>
    <row r="342" spans="1:19" ht="21" customHeight="1">
      <c r="A342" s="628" t="s">
        <v>58</v>
      </c>
      <c r="B342" s="117" t="s">
        <v>59</v>
      </c>
      <c r="C342" s="117" t="s">
        <v>60</v>
      </c>
      <c r="D342" s="630" t="s">
        <v>61</v>
      </c>
      <c r="E342" s="631"/>
      <c r="F342" s="632" t="s">
        <v>106</v>
      </c>
      <c r="G342" s="117" t="s">
        <v>62</v>
      </c>
      <c r="H342" s="569" t="s">
        <v>62</v>
      </c>
      <c r="I342" s="118" t="s">
        <v>63</v>
      </c>
      <c r="K342" s="628" t="s">
        <v>58</v>
      </c>
      <c r="L342" s="117" t="s">
        <v>59</v>
      </c>
      <c r="M342" s="117" t="s">
        <v>60</v>
      </c>
      <c r="N342" s="630" t="s">
        <v>61</v>
      </c>
      <c r="O342" s="631"/>
      <c r="P342" s="632" t="s">
        <v>106</v>
      </c>
      <c r="Q342" s="117" t="s">
        <v>62</v>
      </c>
      <c r="R342" s="569" t="s">
        <v>62</v>
      </c>
      <c r="S342" s="118" t="s">
        <v>63</v>
      </c>
    </row>
    <row r="343" spans="1:19" ht="21" customHeight="1" thickBot="1">
      <c r="A343" s="629"/>
      <c r="B343" s="120" t="s">
        <v>64</v>
      </c>
      <c r="C343" s="120" t="s">
        <v>61</v>
      </c>
      <c r="D343" s="121" t="s">
        <v>39</v>
      </c>
      <c r="E343" s="121" t="s">
        <v>40</v>
      </c>
      <c r="F343" s="633"/>
      <c r="G343" s="120" t="s">
        <v>65</v>
      </c>
      <c r="H343" s="570" t="s">
        <v>151</v>
      </c>
      <c r="I343" s="122" t="s">
        <v>66</v>
      </c>
      <c r="K343" s="629"/>
      <c r="L343" s="120" t="s">
        <v>64</v>
      </c>
      <c r="M343" s="120" t="s">
        <v>61</v>
      </c>
      <c r="N343" s="121" t="s">
        <v>39</v>
      </c>
      <c r="O343" s="121" t="s">
        <v>40</v>
      </c>
      <c r="P343" s="633"/>
      <c r="Q343" s="120" t="s">
        <v>65</v>
      </c>
      <c r="R343" s="570" t="s">
        <v>151</v>
      </c>
      <c r="S343" s="122" t="s">
        <v>66</v>
      </c>
    </row>
    <row r="344" spans="1:19" ht="26.1" customHeight="1">
      <c r="A344" s="131">
        <v>1</v>
      </c>
      <c r="B344" s="125" t="str">
        <f>'Flight Groups'!F60</f>
        <v>A</v>
      </c>
      <c r="C344" s="126">
        <f>IF(ISBLANK('Round 1'!$L$2),"",('Round 1'!$L$2))</f>
        <v>10</v>
      </c>
      <c r="D344" s="132"/>
      <c r="E344" s="133"/>
      <c r="F344" s="133"/>
      <c r="G344" s="134"/>
      <c r="H344" s="574"/>
      <c r="I344" s="135"/>
      <c r="K344" s="131">
        <v>1</v>
      </c>
      <c r="L344" s="125" t="str">
        <f>'Flight Groups'!F61</f>
        <v>B</v>
      </c>
      <c r="M344" s="126">
        <f>IF(ISBLANK('Round 1'!$L$2),"",('Round 1'!$L$2))</f>
        <v>10</v>
      </c>
      <c r="N344" s="132"/>
      <c r="O344" s="133"/>
      <c r="P344" s="133"/>
      <c r="Q344" s="134"/>
      <c r="R344" s="574"/>
      <c r="S344" s="135"/>
    </row>
    <row r="345" spans="1:19" ht="26.1" customHeight="1">
      <c r="A345" s="143">
        <f>A344+1</f>
        <v>2</v>
      </c>
      <c r="B345" s="137" t="str">
        <f>'Flight Groups'!G60</f>
        <v>B</v>
      </c>
      <c r="C345" s="138">
        <f>IF(ISBLANK('Round 2'!$L$2),"",('Round 2'!$L$2))</f>
        <v>10</v>
      </c>
      <c r="D345" s="144"/>
      <c r="E345" s="145"/>
      <c r="F345" s="145"/>
      <c r="G345" s="146"/>
      <c r="H345" s="575"/>
      <c r="I345" s="147"/>
      <c r="K345" s="143">
        <f>K344+1</f>
        <v>2</v>
      </c>
      <c r="L345" s="137" t="str">
        <f>'Flight Groups'!G61</f>
        <v>A</v>
      </c>
      <c r="M345" s="138">
        <f>IF(ISBLANK('Round 2'!$L$2),"",('Round 2'!$L$2))</f>
        <v>10</v>
      </c>
      <c r="N345" s="144"/>
      <c r="O345" s="145"/>
      <c r="P345" s="145"/>
      <c r="Q345" s="146"/>
      <c r="R345" s="575"/>
      <c r="S345" s="147"/>
    </row>
    <row r="346" spans="1:19" ht="26.1" customHeight="1">
      <c r="A346" s="143">
        <f>A345+1</f>
        <v>3</v>
      </c>
      <c r="B346" s="137" t="str">
        <f>'Flight Groups'!H60</f>
        <v>A</v>
      </c>
      <c r="C346" s="138">
        <f>IF(ISBLANK('Round 3'!$L$2),"",('Round 3'!$L$2))</f>
        <v>10</v>
      </c>
      <c r="D346" s="144"/>
      <c r="E346" s="145"/>
      <c r="F346" s="145"/>
      <c r="G346" s="146"/>
      <c r="H346" s="575"/>
      <c r="I346" s="147"/>
      <c r="K346" s="143">
        <f>K345+1</f>
        <v>3</v>
      </c>
      <c r="L346" s="137" t="str">
        <f>'Flight Groups'!H61</f>
        <v>B</v>
      </c>
      <c r="M346" s="138">
        <f>IF(ISBLANK('Round 3'!$L$2),"",('Round 3'!$L$2))</f>
        <v>10</v>
      </c>
      <c r="N346" s="144"/>
      <c r="O346" s="145"/>
      <c r="P346" s="145"/>
      <c r="Q346" s="146"/>
      <c r="R346" s="575"/>
      <c r="S346" s="147"/>
    </row>
    <row r="347" spans="1:19" ht="26.1" customHeight="1">
      <c r="A347" s="143">
        <f>A346+1</f>
        <v>4</v>
      </c>
      <c r="B347" s="137" t="str">
        <f>'Flight Groups'!I60</f>
        <v>A</v>
      </c>
      <c r="C347" s="138">
        <f>IF(ISBLANK('Round 4'!$L$2),"",('Round 4'!$L$2))</f>
        <v>10</v>
      </c>
      <c r="D347" s="144"/>
      <c r="E347" s="145"/>
      <c r="F347" s="145"/>
      <c r="G347" s="146"/>
      <c r="H347" s="575"/>
      <c r="I347" s="147"/>
      <c r="K347" s="143">
        <f>K346+1</f>
        <v>4</v>
      </c>
      <c r="L347" s="137" t="str">
        <f>'Flight Groups'!I61</f>
        <v>B</v>
      </c>
      <c r="M347" s="138">
        <f>IF(ISBLANK('Round 4'!$L$2),"",('Round 4'!$L$2))</f>
        <v>10</v>
      </c>
      <c r="N347" s="144"/>
      <c r="O347" s="145"/>
      <c r="P347" s="145"/>
      <c r="Q347" s="146"/>
      <c r="R347" s="575"/>
      <c r="S347" s="147"/>
    </row>
    <row r="348" spans="1:19" ht="26.1" customHeight="1">
      <c r="A348" s="143">
        <f>A347+1</f>
        <v>5</v>
      </c>
      <c r="B348" s="137" t="str">
        <f>'Flight Groups'!J60</f>
        <v>B</v>
      </c>
      <c r="C348" s="138">
        <f>IF(ISBLANK('Round 5'!$L$2),"",('Round 5'!$L$2))</f>
        <v>10</v>
      </c>
      <c r="D348" s="144"/>
      <c r="E348" s="145"/>
      <c r="F348" s="145"/>
      <c r="G348" s="146"/>
      <c r="H348" s="575"/>
      <c r="I348" s="147"/>
      <c r="K348" s="143">
        <f>K347+1</f>
        <v>5</v>
      </c>
      <c r="L348" s="137" t="str">
        <f>'Flight Groups'!J61</f>
        <v>A</v>
      </c>
      <c r="M348" s="138">
        <f>IF(ISBLANK('Round 5'!$L$2),"",('Round 5'!$L$2))</f>
        <v>10</v>
      </c>
      <c r="N348" s="144"/>
      <c r="O348" s="145"/>
      <c r="P348" s="145"/>
      <c r="Q348" s="146"/>
      <c r="R348" s="575"/>
      <c r="S348" s="147"/>
    </row>
    <row r="349" spans="1:19" ht="26.1" customHeight="1" thickBot="1">
      <c r="A349" s="160">
        <f>A348+1</f>
        <v>6</v>
      </c>
      <c r="B349" s="154" t="str">
        <f>'Flight Groups'!K60</f>
        <v>A</v>
      </c>
      <c r="C349" s="155">
        <f>IF(ISBLANK('Round 6'!$L$2),"",('Round 6'!$L$2))</f>
        <v>10</v>
      </c>
      <c r="D349" s="161"/>
      <c r="E349" s="162"/>
      <c r="F349" s="162"/>
      <c r="G349" s="163"/>
      <c r="H349" s="577"/>
      <c r="I349" s="164"/>
      <c r="K349" s="160">
        <f>K348+1</f>
        <v>6</v>
      </c>
      <c r="L349" s="154" t="str">
        <f>'Flight Groups'!K61</f>
        <v>B</v>
      </c>
      <c r="M349" s="155">
        <f>IF(ISBLANK('Round 6'!$L$2),"",('Round 6'!$L$2))</f>
        <v>10</v>
      </c>
      <c r="N349" s="161"/>
      <c r="O349" s="162"/>
      <c r="P349" s="162"/>
      <c r="Q349" s="163"/>
      <c r="R349" s="577"/>
      <c r="S349" s="164"/>
    </row>
    <row r="351" spans="1:19" ht="24.95" customHeight="1">
      <c r="A351" s="98">
        <v>57</v>
      </c>
      <c r="B351" s="87"/>
      <c r="C351" s="87"/>
      <c r="D351" s="88"/>
      <c r="E351" s="88"/>
      <c r="F351" s="88"/>
      <c r="G351" s="88"/>
      <c r="H351" s="88"/>
      <c r="I351" s="88"/>
      <c r="J351" s="89"/>
      <c r="K351" s="98">
        <v>58</v>
      </c>
      <c r="L351" s="87"/>
      <c r="M351" s="50"/>
      <c r="N351" s="51"/>
      <c r="O351" s="51"/>
      <c r="P351" s="88"/>
      <c r="Q351" s="51"/>
      <c r="R351" s="88"/>
      <c r="S351" s="51"/>
    </row>
    <row r="352" spans="1:19" ht="24.95" customHeight="1">
      <c r="A352" s="52" t="s">
        <v>27</v>
      </c>
      <c r="B352" s="626" t="str">
        <f>IF(ISBLANK('Flight Groups'!C62),"",'Flight Groups'!C62)</f>
        <v/>
      </c>
      <c r="C352" s="626"/>
      <c r="D352" s="626"/>
      <c r="E352" s="626"/>
      <c r="F352" s="397"/>
      <c r="G352" s="61"/>
      <c r="H352" s="61"/>
      <c r="I352" s="53"/>
      <c r="J352" s="95"/>
      <c r="K352" s="52" t="s">
        <v>27</v>
      </c>
      <c r="L352" s="626" t="str">
        <f>IF(ISBLANK('Flight Groups'!C63),"",'Flight Groups'!C63)</f>
        <v/>
      </c>
      <c r="M352" s="626"/>
      <c r="N352" s="626"/>
      <c r="O352" s="626"/>
      <c r="P352" s="397"/>
      <c r="Q352" s="61"/>
      <c r="R352" s="61"/>
      <c r="S352" s="53"/>
    </row>
    <row r="353" spans="1:19" ht="24.95" customHeight="1" thickBot="1">
      <c r="A353" s="56" t="s">
        <v>28</v>
      </c>
      <c r="B353" s="635" t="str">
        <f>IF(ISBLANK('Flight Groups'!D62),"",'Flight Groups'!D62)</f>
        <v/>
      </c>
      <c r="C353" s="635"/>
      <c r="D353" s="635"/>
      <c r="E353" s="635"/>
      <c r="F353" s="635"/>
      <c r="G353" s="635"/>
      <c r="H353" s="627"/>
      <c r="I353" s="635"/>
      <c r="J353" s="95"/>
      <c r="K353" s="78" t="s">
        <v>28</v>
      </c>
      <c r="L353" s="635" t="str">
        <f>IF(ISBLANK('Flight Groups'!D63),"",'Flight Groups'!D63)</f>
        <v/>
      </c>
      <c r="M353" s="635"/>
      <c r="N353" s="635"/>
      <c r="O353" s="635"/>
      <c r="P353" s="635"/>
      <c r="Q353" s="635"/>
      <c r="R353" s="627"/>
      <c r="S353" s="635"/>
    </row>
    <row r="354" spans="1:19" ht="21" customHeight="1">
      <c r="A354" s="628" t="s">
        <v>58</v>
      </c>
      <c r="B354" s="117" t="s">
        <v>59</v>
      </c>
      <c r="C354" s="117" t="s">
        <v>60</v>
      </c>
      <c r="D354" s="630" t="s">
        <v>61</v>
      </c>
      <c r="E354" s="631"/>
      <c r="F354" s="632" t="s">
        <v>106</v>
      </c>
      <c r="G354" s="117" t="s">
        <v>62</v>
      </c>
      <c r="H354" s="569" t="s">
        <v>62</v>
      </c>
      <c r="I354" s="118" t="s">
        <v>63</v>
      </c>
      <c r="K354" s="628" t="s">
        <v>58</v>
      </c>
      <c r="L354" s="117" t="s">
        <v>59</v>
      </c>
      <c r="M354" s="117" t="s">
        <v>60</v>
      </c>
      <c r="N354" s="630" t="s">
        <v>61</v>
      </c>
      <c r="O354" s="631"/>
      <c r="P354" s="632" t="s">
        <v>106</v>
      </c>
      <c r="Q354" s="117" t="s">
        <v>62</v>
      </c>
      <c r="R354" s="569" t="s">
        <v>62</v>
      </c>
      <c r="S354" s="118" t="s">
        <v>63</v>
      </c>
    </row>
    <row r="355" spans="1:19" ht="21" customHeight="1" thickBot="1">
      <c r="A355" s="629"/>
      <c r="B355" s="120" t="s">
        <v>64</v>
      </c>
      <c r="C355" s="120" t="s">
        <v>61</v>
      </c>
      <c r="D355" s="121" t="s">
        <v>39</v>
      </c>
      <c r="E355" s="121" t="s">
        <v>40</v>
      </c>
      <c r="F355" s="633"/>
      <c r="G355" s="120" t="s">
        <v>65</v>
      </c>
      <c r="H355" s="570" t="s">
        <v>151</v>
      </c>
      <c r="I355" s="122" t="s">
        <v>66</v>
      </c>
      <c r="K355" s="629"/>
      <c r="L355" s="120" t="s">
        <v>64</v>
      </c>
      <c r="M355" s="120" t="s">
        <v>61</v>
      </c>
      <c r="N355" s="121" t="s">
        <v>39</v>
      </c>
      <c r="O355" s="121" t="s">
        <v>40</v>
      </c>
      <c r="P355" s="633"/>
      <c r="Q355" s="120" t="s">
        <v>65</v>
      </c>
      <c r="R355" s="570" t="s">
        <v>151</v>
      </c>
      <c r="S355" s="122" t="s">
        <v>66</v>
      </c>
    </row>
    <row r="356" spans="1:19" ht="26.1" customHeight="1">
      <c r="A356" s="131">
        <v>1</v>
      </c>
      <c r="B356" s="125" t="str">
        <f>'Flight Groups'!F62</f>
        <v>A</v>
      </c>
      <c r="C356" s="126">
        <f>IF(ISBLANK('Round 1'!$L$2),"",('Round 1'!$L$2))</f>
        <v>10</v>
      </c>
      <c r="D356" s="132"/>
      <c r="E356" s="133"/>
      <c r="F356" s="133"/>
      <c r="G356" s="134"/>
      <c r="H356" s="574"/>
      <c r="I356" s="135"/>
      <c r="K356" s="131">
        <v>1</v>
      </c>
      <c r="L356" s="125" t="str">
        <f>'Flight Groups'!F63</f>
        <v>B</v>
      </c>
      <c r="M356" s="126">
        <f>IF(ISBLANK('Round 1'!$L$2),"",('Round 1'!$L$2))</f>
        <v>10</v>
      </c>
      <c r="N356" s="132"/>
      <c r="O356" s="133"/>
      <c r="P356" s="133"/>
      <c r="Q356" s="134"/>
      <c r="R356" s="574"/>
      <c r="S356" s="135"/>
    </row>
    <row r="357" spans="1:19" ht="26.1" customHeight="1">
      <c r="A357" s="143">
        <f>A356+1</f>
        <v>2</v>
      </c>
      <c r="B357" s="137" t="str">
        <f>'Flight Groups'!G62</f>
        <v>B</v>
      </c>
      <c r="C357" s="138">
        <f>IF(ISBLANK('Round 2'!$L$2),"",('Round 2'!$L$2))</f>
        <v>10</v>
      </c>
      <c r="D357" s="144"/>
      <c r="E357" s="145"/>
      <c r="F357" s="145"/>
      <c r="G357" s="146"/>
      <c r="H357" s="575"/>
      <c r="I357" s="147"/>
      <c r="K357" s="143">
        <f>K356+1</f>
        <v>2</v>
      </c>
      <c r="L357" s="137" t="str">
        <f>'Flight Groups'!G63</f>
        <v>A</v>
      </c>
      <c r="M357" s="138">
        <f>IF(ISBLANK('Round 2'!$L$2),"",('Round 2'!$L$2))</f>
        <v>10</v>
      </c>
      <c r="N357" s="144"/>
      <c r="O357" s="145"/>
      <c r="P357" s="145"/>
      <c r="Q357" s="146"/>
      <c r="R357" s="575"/>
      <c r="S357" s="147"/>
    </row>
    <row r="358" spans="1:19" ht="26.1" customHeight="1">
      <c r="A358" s="143">
        <f>A357+1</f>
        <v>3</v>
      </c>
      <c r="B358" s="137" t="str">
        <f>'Flight Groups'!H62</f>
        <v>B</v>
      </c>
      <c r="C358" s="138">
        <f>IF(ISBLANK('Round 3'!$L$2),"",('Round 3'!$L$2))</f>
        <v>10</v>
      </c>
      <c r="D358" s="144"/>
      <c r="E358" s="145"/>
      <c r="F358" s="145"/>
      <c r="G358" s="146"/>
      <c r="H358" s="575"/>
      <c r="I358" s="147"/>
      <c r="K358" s="143">
        <f>K357+1</f>
        <v>3</v>
      </c>
      <c r="L358" s="137" t="str">
        <f>'Flight Groups'!H63</f>
        <v>A</v>
      </c>
      <c r="M358" s="138">
        <f>IF(ISBLANK('Round 3'!$L$2),"",('Round 3'!$L$2))</f>
        <v>10</v>
      </c>
      <c r="N358" s="144"/>
      <c r="O358" s="145"/>
      <c r="P358" s="145"/>
      <c r="Q358" s="146"/>
      <c r="R358" s="575"/>
      <c r="S358" s="147"/>
    </row>
    <row r="359" spans="1:19" ht="26.1" customHeight="1">
      <c r="A359" s="143">
        <f>A358+1</f>
        <v>4</v>
      </c>
      <c r="B359" s="137" t="str">
        <f>'Flight Groups'!I62</f>
        <v>A</v>
      </c>
      <c r="C359" s="138">
        <f>IF(ISBLANK('Round 4'!$L$2),"",('Round 4'!$L$2))</f>
        <v>10</v>
      </c>
      <c r="D359" s="144"/>
      <c r="E359" s="145"/>
      <c r="F359" s="145"/>
      <c r="G359" s="146"/>
      <c r="H359" s="575"/>
      <c r="I359" s="147"/>
      <c r="K359" s="143">
        <f>K358+1</f>
        <v>4</v>
      </c>
      <c r="L359" s="137" t="str">
        <f>'Flight Groups'!I63</f>
        <v>B</v>
      </c>
      <c r="M359" s="138">
        <f>IF(ISBLANK('Round 4'!$L$2),"",('Round 4'!$L$2))</f>
        <v>10</v>
      </c>
      <c r="N359" s="144"/>
      <c r="O359" s="145"/>
      <c r="P359" s="145"/>
      <c r="Q359" s="146"/>
      <c r="R359" s="575"/>
      <c r="S359" s="147"/>
    </row>
    <row r="360" spans="1:19" ht="26.1" customHeight="1">
      <c r="A360" s="143">
        <f>A359+1</f>
        <v>5</v>
      </c>
      <c r="B360" s="137" t="str">
        <f>'Flight Groups'!J62</f>
        <v>B</v>
      </c>
      <c r="C360" s="138">
        <f>IF(ISBLANK('Round 5'!$L$2),"",('Round 5'!$L$2))</f>
        <v>10</v>
      </c>
      <c r="D360" s="144"/>
      <c r="E360" s="145"/>
      <c r="F360" s="145"/>
      <c r="G360" s="146"/>
      <c r="H360" s="575"/>
      <c r="I360" s="147"/>
      <c r="K360" s="143">
        <f>K359+1</f>
        <v>5</v>
      </c>
      <c r="L360" s="137" t="str">
        <f>'Flight Groups'!J63</f>
        <v>A</v>
      </c>
      <c r="M360" s="138">
        <f>IF(ISBLANK('Round 5'!$L$2),"",('Round 5'!$L$2))</f>
        <v>10</v>
      </c>
      <c r="N360" s="144"/>
      <c r="O360" s="145"/>
      <c r="P360" s="145"/>
      <c r="Q360" s="146"/>
      <c r="R360" s="575"/>
      <c r="S360" s="147"/>
    </row>
    <row r="361" spans="1:19" ht="26.1" customHeight="1" thickBot="1">
      <c r="A361" s="160">
        <f>A360+1</f>
        <v>6</v>
      </c>
      <c r="B361" s="154" t="str">
        <f>'Flight Groups'!K62</f>
        <v>A</v>
      </c>
      <c r="C361" s="155">
        <f>IF(ISBLANK('Round 6'!$L$2),"",('Round 6'!$L$2))</f>
        <v>10</v>
      </c>
      <c r="D361" s="161"/>
      <c r="E361" s="162"/>
      <c r="F361" s="162"/>
      <c r="G361" s="163"/>
      <c r="H361" s="577"/>
      <c r="I361" s="164"/>
      <c r="K361" s="160">
        <f>K360+1</f>
        <v>6</v>
      </c>
      <c r="L361" s="154" t="str">
        <f>'Flight Groups'!K63</f>
        <v>B</v>
      </c>
      <c r="M361" s="155">
        <f>IF(ISBLANK('Round 6'!$L$2),"",('Round 6'!$L$2))</f>
        <v>10</v>
      </c>
      <c r="N361" s="161"/>
      <c r="O361" s="162"/>
      <c r="P361" s="162"/>
      <c r="Q361" s="163"/>
      <c r="R361" s="577"/>
      <c r="S361" s="164"/>
    </row>
    <row r="364" spans="1:19" ht="24.95" customHeight="1">
      <c r="A364" s="98">
        <v>59</v>
      </c>
      <c r="B364" s="87"/>
      <c r="C364" s="87"/>
      <c r="D364" s="88"/>
      <c r="E364" s="88"/>
      <c r="F364" s="88"/>
      <c r="G364" s="88"/>
      <c r="H364" s="88"/>
      <c r="I364" s="88"/>
      <c r="J364" s="89"/>
      <c r="K364" s="98">
        <v>60</v>
      </c>
      <c r="L364" s="50"/>
      <c r="M364" s="50"/>
      <c r="N364" s="51"/>
      <c r="O364" s="51"/>
      <c r="P364" s="88"/>
      <c r="Q364" s="51"/>
      <c r="R364" s="88"/>
      <c r="S364" s="51"/>
    </row>
    <row r="365" spans="1:19" ht="24.95" customHeight="1">
      <c r="A365" s="52" t="s">
        <v>27</v>
      </c>
      <c r="B365" s="626" t="str">
        <f>IF(ISBLANK('Flight Groups'!C64),"",'Flight Groups'!C64)</f>
        <v/>
      </c>
      <c r="C365" s="626"/>
      <c r="D365" s="626"/>
      <c r="E365" s="626"/>
      <c r="F365" s="397"/>
      <c r="G365" s="61"/>
      <c r="H365" s="61"/>
      <c r="I365" s="53"/>
      <c r="J365" s="95"/>
      <c r="K365" s="52" t="s">
        <v>27</v>
      </c>
      <c r="L365" s="626" t="str">
        <f>IF(ISBLANK('Flight Groups'!C65),"",'Flight Groups'!C65)</f>
        <v/>
      </c>
      <c r="M365" s="626"/>
      <c r="N365" s="626"/>
      <c r="O365" s="626"/>
      <c r="P365" s="397"/>
      <c r="Q365" s="61"/>
      <c r="R365" s="61"/>
      <c r="S365" s="53"/>
    </row>
    <row r="366" spans="1:19" ht="24.95" customHeight="1" thickBot="1">
      <c r="A366" s="56" t="s">
        <v>28</v>
      </c>
      <c r="B366" s="635" t="str">
        <f>IF(ISBLANK('Flight Groups'!D64),"",'Flight Groups'!D64)</f>
        <v/>
      </c>
      <c r="C366" s="635"/>
      <c r="D366" s="635"/>
      <c r="E366" s="635"/>
      <c r="F366" s="635"/>
      <c r="G366" s="635"/>
      <c r="H366" s="627"/>
      <c r="I366" s="635"/>
      <c r="J366" s="95"/>
      <c r="K366" s="78" t="s">
        <v>28</v>
      </c>
      <c r="L366" s="635" t="str">
        <f>IF(ISBLANK('Flight Groups'!D65),"",'Flight Groups'!D65)</f>
        <v/>
      </c>
      <c r="M366" s="635"/>
      <c r="N366" s="635"/>
      <c r="O366" s="635"/>
      <c r="P366" s="635"/>
      <c r="Q366" s="635"/>
      <c r="R366" s="627"/>
      <c r="S366" s="635"/>
    </row>
    <row r="367" spans="1:19" ht="21" customHeight="1">
      <c r="A367" s="628" t="s">
        <v>58</v>
      </c>
      <c r="B367" s="117" t="s">
        <v>59</v>
      </c>
      <c r="C367" s="117" t="s">
        <v>60</v>
      </c>
      <c r="D367" s="630" t="s">
        <v>61</v>
      </c>
      <c r="E367" s="631"/>
      <c r="F367" s="632" t="s">
        <v>106</v>
      </c>
      <c r="G367" s="117" t="s">
        <v>62</v>
      </c>
      <c r="H367" s="569" t="s">
        <v>62</v>
      </c>
      <c r="I367" s="118" t="s">
        <v>63</v>
      </c>
      <c r="K367" s="628" t="s">
        <v>58</v>
      </c>
      <c r="L367" s="117" t="s">
        <v>59</v>
      </c>
      <c r="M367" s="117" t="s">
        <v>60</v>
      </c>
      <c r="N367" s="630" t="s">
        <v>61</v>
      </c>
      <c r="O367" s="631"/>
      <c r="P367" s="632" t="s">
        <v>106</v>
      </c>
      <c r="Q367" s="117" t="s">
        <v>62</v>
      </c>
      <c r="R367" s="569" t="s">
        <v>62</v>
      </c>
      <c r="S367" s="118" t="s">
        <v>63</v>
      </c>
    </row>
    <row r="368" spans="1:19" ht="21" customHeight="1" thickBot="1">
      <c r="A368" s="629"/>
      <c r="B368" s="120" t="s">
        <v>64</v>
      </c>
      <c r="C368" s="120" t="s">
        <v>61</v>
      </c>
      <c r="D368" s="121" t="s">
        <v>39</v>
      </c>
      <c r="E368" s="121" t="s">
        <v>40</v>
      </c>
      <c r="F368" s="633"/>
      <c r="G368" s="120" t="s">
        <v>65</v>
      </c>
      <c r="H368" s="570" t="s">
        <v>151</v>
      </c>
      <c r="I368" s="122" t="s">
        <v>66</v>
      </c>
      <c r="K368" s="629"/>
      <c r="L368" s="120" t="s">
        <v>64</v>
      </c>
      <c r="M368" s="120" t="s">
        <v>61</v>
      </c>
      <c r="N368" s="121" t="s">
        <v>39</v>
      </c>
      <c r="O368" s="121" t="s">
        <v>40</v>
      </c>
      <c r="P368" s="633"/>
      <c r="Q368" s="120" t="s">
        <v>65</v>
      </c>
      <c r="R368" s="570" t="s">
        <v>151</v>
      </c>
      <c r="S368" s="122" t="s">
        <v>66</v>
      </c>
    </row>
    <row r="369" spans="1:19" ht="26.1" customHeight="1">
      <c r="A369" s="131">
        <v>1</v>
      </c>
      <c r="B369" s="125" t="str">
        <f>'Flight Groups'!F64</f>
        <v>A</v>
      </c>
      <c r="C369" s="126">
        <f>IF(ISBLANK('Round 1'!$L$2),"",('Round 1'!$L$2))</f>
        <v>10</v>
      </c>
      <c r="D369" s="132"/>
      <c r="E369" s="133"/>
      <c r="F369" s="133"/>
      <c r="G369" s="134"/>
      <c r="H369" s="574"/>
      <c r="I369" s="135"/>
      <c r="K369" s="131">
        <v>1</v>
      </c>
      <c r="L369" s="125" t="str">
        <f>'Flight Groups'!F65</f>
        <v>B</v>
      </c>
      <c r="M369" s="126">
        <f>IF(ISBLANK('Round 1'!$L$2),"",('Round 1'!$L$2))</f>
        <v>10</v>
      </c>
      <c r="N369" s="132"/>
      <c r="O369" s="133"/>
      <c r="P369" s="133"/>
      <c r="Q369" s="134"/>
      <c r="R369" s="574"/>
      <c r="S369" s="135"/>
    </row>
    <row r="370" spans="1:19" ht="26.1" customHeight="1">
      <c r="A370" s="143">
        <f>A369+1</f>
        <v>2</v>
      </c>
      <c r="B370" s="137" t="str">
        <f>'Flight Groups'!G64</f>
        <v>B</v>
      </c>
      <c r="C370" s="138">
        <f>IF(ISBLANK('Round 2'!$L$2),"",('Round 2'!$L$2))</f>
        <v>10</v>
      </c>
      <c r="D370" s="144"/>
      <c r="E370" s="145"/>
      <c r="F370" s="145"/>
      <c r="G370" s="146"/>
      <c r="H370" s="575"/>
      <c r="I370" s="147"/>
      <c r="K370" s="143">
        <f>K369+1</f>
        <v>2</v>
      </c>
      <c r="L370" s="137" t="str">
        <f>'Flight Groups'!G65</f>
        <v>A</v>
      </c>
      <c r="M370" s="138">
        <f>IF(ISBLANK('Round 2'!$L$2),"",('Round 2'!$L$2))</f>
        <v>10</v>
      </c>
      <c r="N370" s="144"/>
      <c r="O370" s="145"/>
      <c r="P370" s="145"/>
      <c r="Q370" s="146"/>
      <c r="R370" s="575"/>
      <c r="S370" s="147"/>
    </row>
    <row r="371" spans="1:19" ht="26.1" customHeight="1">
      <c r="A371" s="143">
        <f>A370+1</f>
        <v>3</v>
      </c>
      <c r="B371" s="137" t="str">
        <f>'Flight Groups'!H64</f>
        <v>B</v>
      </c>
      <c r="C371" s="138">
        <f>IF(ISBLANK('Round 3'!$L$2),"",('Round 3'!$L$2))</f>
        <v>10</v>
      </c>
      <c r="D371" s="144"/>
      <c r="E371" s="145"/>
      <c r="F371" s="145"/>
      <c r="G371" s="146"/>
      <c r="H371" s="575"/>
      <c r="I371" s="147"/>
      <c r="K371" s="143">
        <f>K370+1</f>
        <v>3</v>
      </c>
      <c r="L371" s="137" t="str">
        <f>'Flight Groups'!H65</f>
        <v>A</v>
      </c>
      <c r="M371" s="138">
        <f>IF(ISBLANK('Round 3'!$L$2),"",('Round 3'!$L$2))</f>
        <v>10</v>
      </c>
      <c r="N371" s="144"/>
      <c r="O371" s="145"/>
      <c r="P371" s="145"/>
      <c r="Q371" s="146"/>
      <c r="R371" s="575"/>
      <c r="S371" s="147"/>
    </row>
    <row r="372" spans="1:19" ht="26.1" customHeight="1">
      <c r="A372" s="143">
        <f>A371+1</f>
        <v>4</v>
      </c>
      <c r="B372" s="137" t="str">
        <f>'Flight Groups'!I64</f>
        <v>B</v>
      </c>
      <c r="C372" s="138">
        <f>IF(ISBLANK('Round 4'!$L$2),"",('Round 4'!$L$2))</f>
        <v>10</v>
      </c>
      <c r="D372" s="144"/>
      <c r="E372" s="145"/>
      <c r="F372" s="145"/>
      <c r="G372" s="146"/>
      <c r="H372" s="575"/>
      <c r="I372" s="147"/>
      <c r="K372" s="143">
        <f>K371+1</f>
        <v>4</v>
      </c>
      <c r="L372" s="137" t="str">
        <f>'Flight Groups'!I65</f>
        <v>A</v>
      </c>
      <c r="M372" s="138">
        <f>IF(ISBLANK('Round 4'!$L$2),"",('Round 4'!$L$2))</f>
        <v>10</v>
      </c>
      <c r="N372" s="144"/>
      <c r="O372" s="145"/>
      <c r="P372" s="145"/>
      <c r="Q372" s="146"/>
      <c r="R372" s="575"/>
      <c r="S372" s="147"/>
    </row>
    <row r="373" spans="1:19" ht="26.1" customHeight="1">
      <c r="A373" s="143">
        <f>A372+1</f>
        <v>5</v>
      </c>
      <c r="B373" s="137" t="str">
        <f>'Flight Groups'!J64</f>
        <v>B</v>
      </c>
      <c r="C373" s="138">
        <f>IF(ISBLANK('Round 5'!$L$2),"",('Round 5'!$L$2))</f>
        <v>10</v>
      </c>
      <c r="D373" s="144"/>
      <c r="E373" s="145"/>
      <c r="F373" s="145"/>
      <c r="G373" s="146"/>
      <c r="H373" s="575"/>
      <c r="I373" s="147"/>
      <c r="K373" s="143">
        <f>K372+1</f>
        <v>5</v>
      </c>
      <c r="L373" s="137" t="str">
        <f>'Flight Groups'!J65</f>
        <v>A</v>
      </c>
      <c r="M373" s="138">
        <f>IF(ISBLANK('Round 5'!$L$2),"",('Round 5'!$L$2))</f>
        <v>10</v>
      </c>
      <c r="N373" s="144"/>
      <c r="O373" s="145"/>
      <c r="P373" s="145"/>
      <c r="Q373" s="146"/>
      <c r="R373" s="575"/>
      <c r="S373" s="147"/>
    </row>
    <row r="374" spans="1:19" ht="26.1" customHeight="1" thickBot="1">
      <c r="A374" s="160">
        <f>A373+1</f>
        <v>6</v>
      </c>
      <c r="B374" s="154" t="str">
        <f>'Flight Groups'!K64</f>
        <v>A</v>
      </c>
      <c r="C374" s="155">
        <f>IF(ISBLANK('Round 6'!$L$2),"",('Round 6'!$L$2))</f>
        <v>10</v>
      </c>
      <c r="D374" s="161"/>
      <c r="E374" s="162"/>
      <c r="F374" s="162"/>
      <c r="G374" s="163"/>
      <c r="H374" s="577"/>
      <c r="I374" s="164"/>
      <c r="K374" s="160">
        <f>K373+1</f>
        <v>6</v>
      </c>
      <c r="L374" s="154" t="str">
        <f>'Flight Groups'!K65</f>
        <v>B</v>
      </c>
      <c r="M374" s="155">
        <f>IF(ISBLANK('Round 6'!$L$2),"",('Round 6'!$L$2))</f>
        <v>10</v>
      </c>
      <c r="N374" s="161"/>
      <c r="O374" s="162"/>
      <c r="P374" s="162"/>
      <c r="Q374" s="163"/>
      <c r="R374" s="577"/>
      <c r="S374" s="164"/>
    </row>
  </sheetData>
  <sheetProtection sheet="1" objects="1" scenarios="1" selectLockedCells="1"/>
  <mergeCells count="304">
    <mergeCell ref="A367:A368"/>
    <mergeCell ref="D367:E367"/>
    <mergeCell ref="K367:K368"/>
    <mergeCell ref="N367:O367"/>
    <mergeCell ref="B365:E365"/>
    <mergeCell ref="L365:O365"/>
    <mergeCell ref="B366:I366"/>
    <mergeCell ref="L366:S366"/>
    <mergeCell ref="A354:A355"/>
    <mergeCell ref="D354:E354"/>
    <mergeCell ref="K354:K355"/>
    <mergeCell ref="N354:O354"/>
    <mergeCell ref="F354:F355"/>
    <mergeCell ref="F367:F368"/>
    <mergeCell ref="P354:P355"/>
    <mergeCell ref="P367:P368"/>
    <mergeCell ref="B352:E352"/>
    <mergeCell ref="L352:O352"/>
    <mergeCell ref="B353:I353"/>
    <mergeCell ref="L353:S353"/>
    <mergeCell ref="A342:A343"/>
    <mergeCell ref="D342:E342"/>
    <mergeCell ref="K342:K343"/>
    <mergeCell ref="N342:O342"/>
    <mergeCell ref="B340:E340"/>
    <mergeCell ref="L340:O340"/>
    <mergeCell ref="B341:I341"/>
    <mergeCell ref="L341:S341"/>
    <mergeCell ref="F342:F343"/>
    <mergeCell ref="P342:P343"/>
    <mergeCell ref="A329:A330"/>
    <mergeCell ref="D329:E329"/>
    <mergeCell ref="K329:K330"/>
    <mergeCell ref="N329:O329"/>
    <mergeCell ref="B327:E327"/>
    <mergeCell ref="L327:O327"/>
    <mergeCell ref="B328:I328"/>
    <mergeCell ref="L328:S328"/>
    <mergeCell ref="A317:A318"/>
    <mergeCell ref="D317:E317"/>
    <mergeCell ref="K317:K318"/>
    <mergeCell ref="N317:O317"/>
    <mergeCell ref="F317:F318"/>
    <mergeCell ref="F329:F330"/>
    <mergeCell ref="P317:P318"/>
    <mergeCell ref="P329:P330"/>
    <mergeCell ref="B315:E315"/>
    <mergeCell ref="L315:O315"/>
    <mergeCell ref="B316:I316"/>
    <mergeCell ref="L316:S316"/>
    <mergeCell ref="A304:A305"/>
    <mergeCell ref="D304:E304"/>
    <mergeCell ref="K304:K305"/>
    <mergeCell ref="N304:O304"/>
    <mergeCell ref="B302:E302"/>
    <mergeCell ref="L302:O302"/>
    <mergeCell ref="B303:I303"/>
    <mergeCell ref="L303:S303"/>
    <mergeCell ref="F304:F305"/>
    <mergeCell ref="P304:P305"/>
    <mergeCell ref="A292:A293"/>
    <mergeCell ref="D292:E292"/>
    <mergeCell ref="K292:K293"/>
    <mergeCell ref="N292:O292"/>
    <mergeCell ref="B290:E290"/>
    <mergeCell ref="L290:O290"/>
    <mergeCell ref="B291:I291"/>
    <mergeCell ref="L291:S291"/>
    <mergeCell ref="A279:A280"/>
    <mergeCell ref="D279:E279"/>
    <mergeCell ref="K279:K280"/>
    <mergeCell ref="N279:O279"/>
    <mergeCell ref="F279:F280"/>
    <mergeCell ref="F292:F293"/>
    <mergeCell ref="P279:P280"/>
    <mergeCell ref="P292:P293"/>
    <mergeCell ref="B277:E277"/>
    <mergeCell ref="L277:O277"/>
    <mergeCell ref="B278:I278"/>
    <mergeCell ref="L278:S278"/>
    <mergeCell ref="A267:A268"/>
    <mergeCell ref="D267:E267"/>
    <mergeCell ref="K267:K268"/>
    <mergeCell ref="N267:O267"/>
    <mergeCell ref="B265:E265"/>
    <mergeCell ref="L265:O265"/>
    <mergeCell ref="B266:I266"/>
    <mergeCell ref="L266:S266"/>
    <mergeCell ref="F267:F268"/>
    <mergeCell ref="P267:P268"/>
    <mergeCell ref="A254:A255"/>
    <mergeCell ref="D254:E254"/>
    <mergeCell ref="K254:K255"/>
    <mergeCell ref="N254:O254"/>
    <mergeCell ref="B252:E252"/>
    <mergeCell ref="L252:O252"/>
    <mergeCell ref="B253:I253"/>
    <mergeCell ref="L253:S253"/>
    <mergeCell ref="A242:A243"/>
    <mergeCell ref="D242:E242"/>
    <mergeCell ref="K242:K243"/>
    <mergeCell ref="N242:O242"/>
    <mergeCell ref="F242:F243"/>
    <mergeCell ref="F254:F255"/>
    <mergeCell ref="P242:P243"/>
    <mergeCell ref="P254:P255"/>
    <mergeCell ref="B240:E240"/>
    <mergeCell ref="L240:O240"/>
    <mergeCell ref="B241:I241"/>
    <mergeCell ref="L241:S241"/>
    <mergeCell ref="A229:A230"/>
    <mergeCell ref="D229:E229"/>
    <mergeCell ref="K229:K230"/>
    <mergeCell ref="N229:O229"/>
    <mergeCell ref="B227:E227"/>
    <mergeCell ref="L227:O227"/>
    <mergeCell ref="B228:I228"/>
    <mergeCell ref="L228:S228"/>
    <mergeCell ref="F229:F230"/>
    <mergeCell ref="P229:P230"/>
    <mergeCell ref="A217:A218"/>
    <mergeCell ref="D217:E217"/>
    <mergeCell ref="K217:K218"/>
    <mergeCell ref="N217:O217"/>
    <mergeCell ref="B215:E215"/>
    <mergeCell ref="L215:O215"/>
    <mergeCell ref="B216:I216"/>
    <mergeCell ref="L216:S216"/>
    <mergeCell ref="A204:A205"/>
    <mergeCell ref="D204:E204"/>
    <mergeCell ref="K204:K205"/>
    <mergeCell ref="N204:O204"/>
    <mergeCell ref="F217:F218"/>
    <mergeCell ref="F204:F205"/>
    <mergeCell ref="P204:P205"/>
    <mergeCell ref="P217:P218"/>
    <mergeCell ref="B202:E202"/>
    <mergeCell ref="L202:O202"/>
    <mergeCell ref="B203:I203"/>
    <mergeCell ref="L203:S203"/>
    <mergeCell ref="B190:E190"/>
    <mergeCell ref="L190:O190"/>
    <mergeCell ref="B191:I191"/>
    <mergeCell ref="L191:S191"/>
    <mergeCell ref="A192:A193"/>
    <mergeCell ref="D192:E192"/>
    <mergeCell ref="K192:K193"/>
    <mergeCell ref="N192:O192"/>
    <mergeCell ref="F192:F193"/>
    <mergeCell ref="P192:P193"/>
    <mergeCell ref="A179:A180"/>
    <mergeCell ref="D179:E179"/>
    <mergeCell ref="K179:K180"/>
    <mergeCell ref="N179:O179"/>
    <mergeCell ref="B177:E177"/>
    <mergeCell ref="L177:O177"/>
    <mergeCell ref="B178:I178"/>
    <mergeCell ref="L178:S178"/>
    <mergeCell ref="A167:A168"/>
    <mergeCell ref="D167:E167"/>
    <mergeCell ref="K167:K168"/>
    <mergeCell ref="N167:O167"/>
    <mergeCell ref="F167:F168"/>
    <mergeCell ref="F179:F180"/>
    <mergeCell ref="P167:P168"/>
    <mergeCell ref="P179:P180"/>
    <mergeCell ref="B165:E165"/>
    <mergeCell ref="L165:O165"/>
    <mergeCell ref="B166:I166"/>
    <mergeCell ref="L166:S166"/>
    <mergeCell ref="A154:A155"/>
    <mergeCell ref="D154:E154"/>
    <mergeCell ref="K154:K155"/>
    <mergeCell ref="N154:O154"/>
    <mergeCell ref="B152:E152"/>
    <mergeCell ref="L152:O152"/>
    <mergeCell ref="B153:I153"/>
    <mergeCell ref="L153:S153"/>
    <mergeCell ref="F154:F155"/>
    <mergeCell ref="P154:P155"/>
    <mergeCell ref="A142:A143"/>
    <mergeCell ref="D142:E142"/>
    <mergeCell ref="K142:K143"/>
    <mergeCell ref="N142:O142"/>
    <mergeCell ref="B140:E140"/>
    <mergeCell ref="L140:O140"/>
    <mergeCell ref="B141:I141"/>
    <mergeCell ref="L141:S141"/>
    <mergeCell ref="A129:A130"/>
    <mergeCell ref="D129:E129"/>
    <mergeCell ref="K129:K130"/>
    <mergeCell ref="N129:O129"/>
    <mergeCell ref="F129:F130"/>
    <mergeCell ref="F142:F143"/>
    <mergeCell ref="P129:P130"/>
    <mergeCell ref="P142:P143"/>
    <mergeCell ref="B127:E127"/>
    <mergeCell ref="L127:O127"/>
    <mergeCell ref="B128:I128"/>
    <mergeCell ref="L128:S128"/>
    <mergeCell ref="A117:A118"/>
    <mergeCell ref="D117:E117"/>
    <mergeCell ref="K117:K118"/>
    <mergeCell ref="N117:O117"/>
    <mergeCell ref="B115:E115"/>
    <mergeCell ref="L115:O115"/>
    <mergeCell ref="B116:I116"/>
    <mergeCell ref="L116:S116"/>
    <mergeCell ref="F117:F118"/>
    <mergeCell ref="P117:P118"/>
    <mergeCell ref="A104:A105"/>
    <mergeCell ref="D104:E104"/>
    <mergeCell ref="K104:K105"/>
    <mergeCell ref="N104:O104"/>
    <mergeCell ref="B102:E102"/>
    <mergeCell ref="L102:O102"/>
    <mergeCell ref="B103:I103"/>
    <mergeCell ref="L103:S103"/>
    <mergeCell ref="A92:A93"/>
    <mergeCell ref="D92:E92"/>
    <mergeCell ref="K92:K93"/>
    <mergeCell ref="N92:O92"/>
    <mergeCell ref="F92:F93"/>
    <mergeCell ref="F104:F105"/>
    <mergeCell ref="P92:P93"/>
    <mergeCell ref="P104:P105"/>
    <mergeCell ref="A67:A68"/>
    <mergeCell ref="D67:E67"/>
    <mergeCell ref="K67:K68"/>
    <mergeCell ref="N67:O67"/>
    <mergeCell ref="B65:E65"/>
    <mergeCell ref="L65:O65"/>
    <mergeCell ref="B90:E90"/>
    <mergeCell ref="L90:O90"/>
    <mergeCell ref="B91:I91"/>
    <mergeCell ref="L91:S91"/>
    <mergeCell ref="B66:I66"/>
    <mergeCell ref="L66:S66"/>
    <mergeCell ref="A79:A80"/>
    <mergeCell ref="D79:E79"/>
    <mergeCell ref="K79:K80"/>
    <mergeCell ref="N79:O79"/>
    <mergeCell ref="B77:E77"/>
    <mergeCell ref="L77:O77"/>
    <mergeCell ref="B78:I78"/>
    <mergeCell ref="L78:S78"/>
    <mergeCell ref="F67:F68"/>
    <mergeCell ref="F79:F80"/>
    <mergeCell ref="P67:P68"/>
    <mergeCell ref="P79:P80"/>
    <mergeCell ref="B53:I53"/>
    <mergeCell ref="L53:S53"/>
    <mergeCell ref="B52:E52"/>
    <mergeCell ref="L52:O52"/>
    <mergeCell ref="B40:E40"/>
    <mergeCell ref="L40:O40"/>
    <mergeCell ref="B41:I41"/>
    <mergeCell ref="L41:S41"/>
    <mergeCell ref="A54:A55"/>
    <mergeCell ref="D54:E54"/>
    <mergeCell ref="K54:K55"/>
    <mergeCell ref="N54:O54"/>
    <mergeCell ref="F42:F43"/>
    <mergeCell ref="F54:F55"/>
    <mergeCell ref="P42:P43"/>
    <mergeCell ref="P54:P55"/>
    <mergeCell ref="A29:A30"/>
    <mergeCell ref="D29:E29"/>
    <mergeCell ref="K29:K30"/>
    <mergeCell ref="N29:O29"/>
    <mergeCell ref="B27:E27"/>
    <mergeCell ref="L27:O27"/>
    <mergeCell ref="B28:I28"/>
    <mergeCell ref="L28:S28"/>
    <mergeCell ref="A42:A43"/>
    <mergeCell ref="D42:E42"/>
    <mergeCell ref="K42:K43"/>
    <mergeCell ref="N42:O42"/>
    <mergeCell ref="F29:F30"/>
    <mergeCell ref="P29:P30"/>
    <mergeCell ref="A17:A18"/>
    <mergeCell ref="D17:E17"/>
    <mergeCell ref="K17:K18"/>
    <mergeCell ref="N17:O17"/>
    <mergeCell ref="B15:E15"/>
    <mergeCell ref="L15:O15"/>
    <mergeCell ref="E14:G14"/>
    <mergeCell ref="O14:Q14"/>
    <mergeCell ref="B16:I16"/>
    <mergeCell ref="L16:S16"/>
    <mergeCell ref="F17:F18"/>
    <mergeCell ref="P17:P18"/>
    <mergeCell ref="E1:G1"/>
    <mergeCell ref="O1:Q1"/>
    <mergeCell ref="B2:E2"/>
    <mergeCell ref="L2:O2"/>
    <mergeCell ref="B3:I3"/>
    <mergeCell ref="L3:S3"/>
    <mergeCell ref="A4:A5"/>
    <mergeCell ref="D4:E4"/>
    <mergeCell ref="K4:K5"/>
    <mergeCell ref="N4:O4"/>
    <mergeCell ref="F4:F5"/>
    <mergeCell ref="P4:P5"/>
  </mergeCells>
  <phoneticPr fontId="72" type="noConversion"/>
  <conditionalFormatting sqref="T246:T248 T18:T20 T35:T37 T211:T213 T228:T230 T99:T102 B1:E1 L1:O1 B14:E14 L14:O14 T84:T86 T131:T133 T54:T55 T67:T68 T163:T165 T147:T150 T116 T179:T180 T194:T195 Q190 Q177 Q165 Q152 Q140 Q127 Q115 Q102 Q90 Q77 Q65 Q52 Q40 Q27 Q2 Q15 A2:B3 F2:G2 K2:L3 T3 A15:B16 F15:G15 K15:L16 A27:B28 F27:G27 K27:L28 A40:B41 F40:G40 K40:L41 A52:B53 F52:G52 K52:L53 A65:B66 F65:G65 K65:L66 A77:B78 F77:G77 K77:L78 A90:B91 F90:G90 K90:L91 A102:B103 F102:G102 K102:L103 A115:B116 F115:G115 K115:L116 A127:B128 F127:G127 K127:L128 A140:B141 F140:G140 K140:L141 A152:B153 F152:G152 K152:L153 A165:B166 F165:G165 K165:L166 A177:B178 F177:G177 K177:L178 A190:B191 F190:G190 K190:L191 I190 I177 I165 I152 I140 I127 I115 I102 I90 I77 I65 I52 I40 I27 I14:I15 I1:I2 S14:S15 S1:T2 S27 S40 S52 S65 S77 S90 S102 S115 S127 S140 S152 S165 S177 S190">
    <cfRule type="cellIs" dxfId="118" priority="62" stopIfTrue="1" operator="equal">
      <formula>0</formula>
    </cfRule>
  </conditionalFormatting>
  <conditionalFormatting sqref="Q215 Q202 A202:B203 F202:G202 K202:L203 A215:B216 F215:G215 K215:L216 I215 I202 S202 S215">
    <cfRule type="cellIs" dxfId="117" priority="61" stopIfTrue="1" operator="equal">
      <formula>0</formula>
    </cfRule>
  </conditionalFormatting>
  <conditionalFormatting sqref="Q240 Q227 A227:B228 F227:G227 K227:L228 A240:B241 F240:G240 K240:L241 I240 I227 S227 S240">
    <cfRule type="cellIs" dxfId="116" priority="60" stopIfTrue="1" operator="equal">
      <formula>0</formula>
    </cfRule>
  </conditionalFormatting>
  <conditionalFormatting sqref="A253:B253 K253:L253 A266:B266 K266:L266 A252 G252 K252 A265 G265 K265 Q265 Q252 I265 I252 S252 S265">
    <cfRule type="cellIs" dxfId="115" priority="59" stopIfTrue="1" operator="equal">
      <formula>0</formula>
    </cfRule>
  </conditionalFormatting>
  <conditionalFormatting sqref="A278:B278 K278:L278 A291:B291 K291:L291 A277 G277 K277 A290 G290 K290 Q290 Q277 I290 I277 S277 S290">
    <cfRule type="cellIs" dxfId="114" priority="58" stopIfTrue="1" operator="equal">
      <formula>0</formula>
    </cfRule>
  </conditionalFormatting>
  <conditionalFormatting sqref="A303:B303 K303:L303 A316:B316 K316:L316 A302 G302 K302 A315 G315 K315 Q315 Q302 I315 I302 S302 S315">
    <cfRule type="cellIs" dxfId="113" priority="57" stopIfTrue="1" operator="equal">
      <formula>0</formula>
    </cfRule>
  </conditionalFormatting>
  <conditionalFormatting sqref="A328:B328 K328:L328 A341:B341 K341:L341 A327 G327 K327 A340 G340 K340 Q340 Q327 I340 I327 S327 S340">
    <cfRule type="cellIs" dxfId="112" priority="56" stopIfTrue="1" operator="equal">
      <formula>0</formula>
    </cfRule>
  </conditionalFormatting>
  <conditionalFormatting sqref="A353:B353 K353:L353 A366:B366 K366:L366 A352 G352 K352 A365 G365 K365 Q365 Q352 I365 I352 S352 S365">
    <cfRule type="cellIs" dxfId="111" priority="55" stopIfTrue="1" operator="equal">
      <formula>0</formula>
    </cfRule>
  </conditionalFormatting>
  <conditionalFormatting sqref="B252 F252">
    <cfRule type="cellIs" dxfId="110" priority="54" stopIfTrue="1" operator="equal">
      <formula>0</formula>
    </cfRule>
  </conditionalFormatting>
  <conditionalFormatting sqref="L252">
    <cfRule type="cellIs" dxfId="109" priority="53" stopIfTrue="1" operator="equal">
      <formula>0</formula>
    </cfRule>
  </conditionalFormatting>
  <conditionalFormatting sqref="B265 F265">
    <cfRule type="cellIs" dxfId="108" priority="52" stopIfTrue="1" operator="equal">
      <formula>0</formula>
    </cfRule>
  </conditionalFormatting>
  <conditionalFormatting sqref="L265">
    <cfRule type="cellIs" dxfId="107" priority="51" stopIfTrue="1" operator="equal">
      <formula>0</formula>
    </cfRule>
  </conditionalFormatting>
  <conditionalFormatting sqref="B277 F277">
    <cfRule type="cellIs" dxfId="106" priority="50" stopIfTrue="1" operator="equal">
      <formula>0</formula>
    </cfRule>
  </conditionalFormatting>
  <conditionalFormatting sqref="L277">
    <cfRule type="cellIs" dxfId="105" priority="49" stopIfTrue="1" operator="equal">
      <formula>0</formula>
    </cfRule>
  </conditionalFormatting>
  <conditionalFormatting sqref="B290 F290">
    <cfRule type="cellIs" dxfId="104" priority="48" stopIfTrue="1" operator="equal">
      <formula>0</formula>
    </cfRule>
  </conditionalFormatting>
  <conditionalFormatting sqref="L290">
    <cfRule type="cellIs" dxfId="103" priority="47" stopIfTrue="1" operator="equal">
      <formula>0</formula>
    </cfRule>
  </conditionalFormatting>
  <conditionalFormatting sqref="B302 F302">
    <cfRule type="cellIs" dxfId="102" priority="46" stopIfTrue="1" operator="equal">
      <formula>0</formula>
    </cfRule>
  </conditionalFormatting>
  <conditionalFormatting sqref="L302">
    <cfRule type="cellIs" dxfId="101" priority="45" stopIfTrue="1" operator="equal">
      <formula>0</formula>
    </cfRule>
  </conditionalFormatting>
  <conditionalFormatting sqref="B315 F315">
    <cfRule type="cellIs" dxfId="100" priority="44" stopIfTrue="1" operator="equal">
      <formula>0</formula>
    </cfRule>
  </conditionalFormatting>
  <conditionalFormatting sqref="L315">
    <cfRule type="cellIs" dxfId="99" priority="43" stopIfTrue="1" operator="equal">
      <formula>0</formula>
    </cfRule>
  </conditionalFormatting>
  <conditionalFormatting sqref="B327 F327">
    <cfRule type="cellIs" dxfId="98" priority="42" stopIfTrue="1" operator="equal">
      <formula>0</formula>
    </cfRule>
  </conditionalFormatting>
  <conditionalFormatting sqref="L327">
    <cfRule type="cellIs" dxfId="97" priority="41" stopIfTrue="1" operator="equal">
      <formula>0</formula>
    </cfRule>
  </conditionalFormatting>
  <conditionalFormatting sqref="B340 F340">
    <cfRule type="cellIs" dxfId="96" priority="40" stopIfTrue="1" operator="equal">
      <formula>0</formula>
    </cfRule>
  </conditionalFormatting>
  <conditionalFormatting sqref="L340">
    <cfRule type="cellIs" dxfId="95" priority="39" stopIfTrue="1" operator="equal">
      <formula>0</formula>
    </cfRule>
  </conditionalFormatting>
  <conditionalFormatting sqref="B352 F352">
    <cfRule type="cellIs" dxfId="94" priority="38" stopIfTrue="1" operator="equal">
      <formula>0</formula>
    </cfRule>
  </conditionalFormatting>
  <conditionalFormatting sqref="L352">
    <cfRule type="cellIs" dxfId="93" priority="37" stopIfTrue="1" operator="equal">
      <formula>0</formula>
    </cfRule>
  </conditionalFormatting>
  <conditionalFormatting sqref="B365 F365">
    <cfRule type="cellIs" dxfId="92" priority="36" stopIfTrue="1" operator="equal">
      <formula>0</formula>
    </cfRule>
  </conditionalFormatting>
  <conditionalFormatting sqref="L365">
    <cfRule type="cellIs" dxfId="91" priority="35" stopIfTrue="1" operator="equal">
      <formula>0</formula>
    </cfRule>
  </conditionalFormatting>
  <conditionalFormatting sqref="P2 P15 P27 P40 P52 P65 P77 P90 P102 P115 P127 P140 P152 P165 P177 P190">
    <cfRule type="cellIs" dxfId="90" priority="34" stopIfTrue="1" operator="equal">
      <formula>0</formula>
    </cfRule>
  </conditionalFormatting>
  <conditionalFormatting sqref="P202 P215">
    <cfRule type="cellIs" dxfId="89" priority="33" stopIfTrue="1" operator="equal">
      <formula>0</formula>
    </cfRule>
  </conditionalFormatting>
  <conditionalFormatting sqref="P227 P240">
    <cfRule type="cellIs" dxfId="88" priority="32" stopIfTrue="1" operator="equal">
      <formula>0</formula>
    </cfRule>
  </conditionalFormatting>
  <conditionalFormatting sqref="P252">
    <cfRule type="cellIs" dxfId="87" priority="26" stopIfTrue="1" operator="equal">
      <formula>0</formula>
    </cfRule>
  </conditionalFormatting>
  <conditionalFormatting sqref="P265">
    <cfRule type="cellIs" dxfId="86" priority="25" stopIfTrue="1" operator="equal">
      <formula>0</formula>
    </cfRule>
  </conditionalFormatting>
  <conditionalFormatting sqref="P277">
    <cfRule type="cellIs" dxfId="85" priority="24" stopIfTrue="1" operator="equal">
      <formula>0</formula>
    </cfRule>
  </conditionalFormatting>
  <conditionalFormatting sqref="P290">
    <cfRule type="cellIs" dxfId="84" priority="23" stopIfTrue="1" operator="equal">
      <formula>0</formula>
    </cfRule>
  </conditionalFormatting>
  <conditionalFormatting sqref="P302">
    <cfRule type="cellIs" dxfId="83" priority="22" stopIfTrue="1" operator="equal">
      <formula>0</formula>
    </cfRule>
  </conditionalFormatting>
  <conditionalFormatting sqref="P315">
    <cfRule type="cellIs" dxfId="82" priority="21" stopIfTrue="1" operator="equal">
      <formula>0</formula>
    </cfRule>
  </conditionalFormatting>
  <conditionalFormatting sqref="P327">
    <cfRule type="cellIs" dxfId="81" priority="20" stopIfTrue="1" operator="equal">
      <formula>0</formula>
    </cfRule>
  </conditionalFormatting>
  <conditionalFormatting sqref="P340">
    <cfRule type="cellIs" dxfId="80" priority="19" stopIfTrue="1" operator="equal">
      <formula>0</formula>
    </cfRule>
  </conditionalFormatting>
  <conditionalFormatting sqref="P352">
    <cfRule type="cellIs" dxfId="79" priority="18" stopIfTrue="1" operator="equal">
      <formula>0</formula>
    </cfRule>
  </conditionalFormatting>
  <conditionalFormatting sqref="P365">
    <cfRule type="cellIs" dxfId="78" priority="17" stopIfTrue="1" operator="equal">
      <formula>0</formula>
    </cfRule>
  </conditionalFormatting>
  <conditionalFormatting sqref="H190 H177 H165 H152 H140 H127 H115 H102 H90 H77 H65 H52 H40 H27 H2 H15">
    <cfRule type="cellIs" dxfId="77" priority="16" stopIfTrue="1" operator="equal">
      <formula>0</formula>
    </cfRule>
  </conditionalFormatting>
  <conditionalFormatting sqref="H215 H202">
    <cfRule type="cellIs" dxfId="76" priority="15" stopIfTrue="1" operator="equal">
      <formula>0</formula>
    </cfRule>
  </conditionalFormatting>
  <conditionalFormatting sqref="H240 H227">
    <cfRule type="cellIs" dxfId="75" priority="14" stopIfTrue="1" operator="equal">
      <formula>0</formula>
    </cfRule>
  </conditionalFormatting>
  <conditionalFormatting sqref="H265 H252">
    <cfRule type="cellIs" dxfId="74" priority="13" stopIfTrue="1" operator="equal">
      <formula>0</formula>
    </cfRule>
  </conditionalFormatting>
  <conditionalFormatting sqref="H290 H277">
    <cfRule type="cellIs" dxfId="73" priority="12" stopIfTrue="1" operator="equal">
      <formula>0</formula>
    </cfRule>
  </conditionalFormatting>
  <conditionalFormatting sqref="H315 H302">
    <cfRule type="cellIs" dxfId="72" priority="11" stopIfTrue="1" operator="equal">
      <formula>0</formula>
    </cfRule>
  </conditionalFormatting>
  <conditionalFormatting sqref="H340 H327">
    <cfRule type="cellIs" dxfId="71" priority="10" stopIfTrue="1" operator="equal">
      <formula>0</formula>
    </cfRule>
  </conditionalFormatting>
  <conditionalFormatting sqref="H365 H352">
    <cfRule type="cellIs" dxfId="70" priority="9" stopIfTrue="1" operator="equal">
      <formula>0</formula>
    </cfRule>
  </conditionalFormatting>
  <conditionalFormatting sqref="R190 R177 R165 R152 R140 R127 R115 R102 R90 R77 R65 R52 R40 R27 R2 R15">
    <cfRule type="cellIs" dxfId="69" priority="8" stopIfTrue="1" operator="equal">
      <formula>0</formula>
    </cfRule>
  </conditionalFormatting>
  <conditionalFormatting sqref="R215 R202">
    <cfRule type="cellIs" dxfId="68" priority="7" stopIfTrue="1" operator="equal">
      <formula>0</formula>
    </cfRule>
  </conditionalFormatting>
  <conditionalFormatting sqref="R240 R227">
    <cfRule type="cellIs" dxfId="67" priority="6" stopIfTrue="1" operator="equal">
      <formula>0</formula>
    </cfRule>
  </conditionalFormatting>
  <conditionalFormatting sqref="R265 R252">
    <cfRule type="cellIs" dxfId="66" priority="5" stopIfTrue="1" operator="equal">
      <formula>0</formula>
    </cfRule>
  </conditionalFormatting>
  <conditionalFormatting sqref="R290 R277">
    <cfRule type="cellIs" dxfId="65" priority="4" stopIfTrue="1" operator="equal">
      <formula>0</formula>
    </cfRule>
  </conditionalFormatting>
  <conditionalFormatting sqref="R315 R302">
    <cfRule type="cellIs" dxfId="64" priority="3" stopIfTrue="1" operator="equal">
      <formula>0</formula>
    </cfRule>
  </conditionalFormatting>
  <conditionalFormatting sqref="R340 R327">
    <cfRule type="cellIs" dxfId="63" priority="2" stopIfTrue="1" operator="equal">
      <formula>0</formula>
    </cfRule>
  </conditionalFormatting>
  <conditionalFormatting sqref="R365 R352">
    <cfRule type="cellIs" dxfId="62" priority="1" stopIfTrue="1" operator="equal">
      <formula>0</formula>
    </cfRule>
  </conditionalFormatting>
  <printOptions horizontalCentered="1" verticalCentered="1"/>
  <pageMargins left="0.25" right="0.25" top="0.5" bottom="0.5" header="0.5" footer="0.5"/>
  <pageSetup scale="90"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74"/>
  <sheetViews>
    <sheetView showGridLines="0" zoomScale="90" zoomScaleNormal="90" zoomScalePageLayoutView="90" workbookViewId="0">
      <selection activeCell="U1" sqref="U1"/>
    </sheetView>
  </sheetViews>
  <sheetFormatPr defaultColWidth="8.85546875" defaultRowHeight="21" customHeight="1"/>
  <cols>
    <col min="1" max="1" width="8.140625" style="47" bestFit="1" customWidth="1"/>
    <col min="2" max="2" width="7.140625" style="47" customWidth="1"/>
    <col min="3" max="3" width="8.7109375" style="47" customWidth="1"/>
    <col min="4" max="7" width="8.28515625" style="47" customWidth="1"/>
    <col min="8" max="8" width="6.42578125" style="47" bestFit="1" customWidth="1"/>
    <col min="9" max="9" width="8.28515625" style="47" customWidth="1"/>
    <col min="10" max="10" width="2.7109375" style="47" customWidth="1"/>
    <col min="11" max="11" width="8.140625" style="47" bestFit="1" customWidth="1"/>
    <col min="12" max="13" width="8.7109375" style="47" customWidth="1"/>
    <col min="14" max="17" width="8.28515625" style="47" customWidth="1"/>
    <col min="18" max="18" width="6.42578125" style="47" bestFit="1" customWidth="1"/>
    <col min="19" max="19" width="8.28515625" style="47" customWidth="1"/>
    <col min="20" max="20" width="4.7109375" style="47" customWidth="1"/>
    <col min="21" max="24" width="3.7109375" style="47" customWidth="1"/>
    <col min="25" max="16384" width="8.85546875" style="47"/>
  </cols>
  <sheetData>
    <row r="1" spans="1:24" ht="24.95" customHeight="1">
      <c r="A1" s="98">
        <v>1</v>
      </c>
      <c r="B1" s="71"/>
      <c r="C1" s="71"/>
      <c r="D1" s="101"/>
      <c r="E1" s="624"/>
      <c r="F1" s="624"/>
      <c r="G1" s="624"/>
      <c r="H1" s="551"/>
      <c r="I1" s="102"/>
      <c r="J1" s="70"/>
      <c r="K1" s="98">
        <v>2</v>
      </c>
      <c r="L1" s="75"/>
      <c r="M1" s="75"/>
      <c r="N1" s="76"/>
      <c r="O1" s="625"/>
      <c r="P1" s="625"/>
      <c r="Q1" s="625"/>
      <c r="R1" s="551"/>
      <c r="S1" s="77"/>
      <c r="T1" s="53"/>
    </row>
    <row r="2" spans="1:24" s="79" customFormat="1" ht="24.95" customHeight="1">
      <c r="A2" s="78" t="s">
        <v>27</v>
      </c>
      <c r="B2" s="626" t="str">
        <f>IF(ISBLANK('Flight Groups'!C6),"",'Flight Groups'!C6)</f>
        <v>Jon Garber</v>
      </c>
      <c r="C2" s="626"/>
      <c r="D2" s="626"/>
      <c r="E2" s="626"/>
      <c r="F2" s="397"/>
      <c r="G2" s="93"/>
      <c r="H2" s="93"/>
      <c r="I2" s="93"/>
      <c r="J2" s="94"/>
      <c r="K2" s="78" t="s">
        <v>27</v>
      </c>
      <c r="L2" s="626" t="str">
        <f>IF(ISBLANK('Flight Groups'!C7),"",'Flight Groups'!C7)</f>
        <v>Greg Douglas</v>
      </c>
      <c r="M2" s="626"/>
      <c r="N2" s="626"/>
      <c r="O2" s="626"/>
      <c r="P2" s="397"/>
      <c r="Q2" s="93"/>
      <c r="R2" s="93"/>
      <c r="S2" s="93"/>
      <c r="T2" s="80"/>
    </row>
    <row r="3" spans="1:24" s="79" customFormat="1" ht="24.95" customHeight="1" thickBot="1">
      <c r="A3" s="56" t="s">
        <v>28</v>
      </c>
      <c r="B3" s="635" t="str">
        <f>IF(ISBLANK('Flight Groups'!D6),"",'Flight Groups'!D6)</f>
        <v>Ultima 2</v>
      </c>
      <c r="C3" s="635"/>
      <c r="D3" s="635"/>
      <c r="E3" s="635"/>
      <c r="F3" s="635"/>
      <c r="G3" s="635"/>
      <c r="H3" s="627"/>
      <c r="I3" s="635"/>
      <c r="K3" s="56" t="s">
        <v>28</v>
      </c>
      <c r="L3" s="635" t="str">
        <f>IF(ISBLANK('Flight Groups'!D7),"",'Flight Groups'!D7)</f>
        <v>Explorer BF</v>
      </c>
      <c r="M3" s="635"/>
      <c r="N3" s="635"/>
      <c r="O3" s="635"/>
      <c r="P3" s="635"/>
      <c r="Q3" s="635"/>
      <c r="R3" s="627"/>
      <c r="S3" s="635"/>
      <c r="T3" s="78"/>
    </row>
    <row r="4" spans="1:24" ht="21" customHeight="1">
      <c r="A4" s="628" t="s">
        <v>58</v>
      </c>
      <c r="B4" s="117" t="s">
        <v>59</v>
      </c>
      <c r="C4" s="117" t="s">
        <v>60</v>
      </c>
      <c r="D4" s="630" t="s">
        <v>61</v>
      </c>
      <c r="E4" s="631"/>
      <c r="F4" s="632" t="s">
        <v>106</v>
      </c>
      <c r="G4" s="117" t="s">
        <v>62</v>
      </c>
      <c r="H4" s="569" t="s">
        <v>62</v>
      </c>
      <c r="I4" s="118" t="s">
        <v>63</v>
      </c>
      <c r="K4" s="628" t="s">
        <v>58</v>
      </c>
      <c r="L4" s="117" t="s">
        <v>59</v>
      </c>
      <c r="M4" s="117" t="s">
        <v>60</v>
      </c>
      <c r="N4" s="630" t="s">
        <v>61</v>
      </c>
      <c r="O4" s="631"/>
      <c r="P4" s="632" t="s">
        <v>106</v>
      </c>
      <c r="Q4" s="117" t="s">
        <v>62</v>
      </c>
      <c r="R4" s="569" t="s">
        <v>62</v>
      </c>
      <c r="S4" s="118" t="s">
        <v>63</v>
      </c>
      <c r="T4" s="57"/>
    </row>
    <row r="5" spans="1:24" ht="21" customHeight="1" thickBot="1">
      <c r="A5" s="629"/>
      <c r="B5" s="120" t="s">
        <v>64</v>
      </c>
      <c r="C5" s="120" t="s">
        <v>61</v>
      </c>
      <c r="D5" s="121" t="s">
        <v>39</v>
      </c>
      <c r="E5" s="121" t="s">
        <v>40</v>
      </c>
      <c r="F5" s="633"/>
      <c r="G5" s="120" t="s">
        <v>65</v>
      </c>
      <c r="H5" s="570" t="s">
        <v>151</v>
      </c>
      <c r="I5" s="122" t="s">
        <v>66</v>
      </c>
      <c r="K5" s="629"/>
      <c r="L5" s="120" t="s">
        <v>64</v>
      </c>
      <c r="M5" s="120" t="s">
        <v>61</v>
      </c>
      <c r="N5" s="121" t="s">
        <v>39</v>
      </c>
      <c r="O5" s="121" t="s">
        <v>40</v>
      </c>
      <c r="P5" s="633"/>
      <c r="Q5" s="120" t="s">
        <v>65</v>
      </c>
      <c r="R5" s="570" t="s">
        <v>151</v>
      </c>
      <c r="S5" s="122" t="s">
        <v>66</v>
      </c>
      <c r="T5" s="58"/>
      <c r="U5" s="86"/>
      <c r="V5" s="86"/>
      <c r="W5" s="86"/>
      <c r="X5" s="86"/>
    </row>
    <row r="6" spans="1:24" ht="26.1" customHeight="1">
      <c r="A6" s="124">
        <v>7</v>
      </c>
      <c r="B6" s="125" t="str">
        <f>'Flight Groups'!L6</f>
        <v>B</v>
      </c>
      <c r="C6" s="126">
        <f>IF(ISBLANK('Round 7'!$L$2),"",('Round 7'!$L$2))</f>
        <v>10</v>
      </c>
      <c r="D6" s="127"/>
      <c r="E6" s="128"/>
      <c r="F6" s="128"/>
      <c r="G6" s="129"/>
      <c r="H6" s="571"/>
      <c r="I6" s="130"/>
      <c r="K6" s="131">
        <v>7</v>
      </c>
      <c r="L6" s="125" t="str">
        <f>'Flight Groups'!L7</f>
        <v>A</v>
      </c>
      <c r="M6" s="126">
        <f>IF(ISBLANK('Round 7'!$L$2),"",('Round 7'!$L$2))</f>
        <v>10</v>
      </c>
      <c r="N6" s="132"/>
      <c r="O6" s="133"/>
      <c r="P6" s="128"/>
      <c r="Q6" s="134"/>
      <c r="R6" s="571"/>
      <c r="S6" s="135"/>
      <c r="T6" s="58"/>
      <c r="U6" s="86"/>
      <c r="V6" s="86"/>
      <c r="W6" s="86"/>
      <c r="X6" s="86"/>
    </row>
    <row r="7" spans="1:24" ht="26.1" customHeight="1">
      <c r="A7" s="136">
        <f>A6+1</f>
        <v>8</v>
      </c>
      <c r="B7" s="137" t="str">
        <f>'Flight Groups'!M6</f>
        <v>B</v>
      </c>
      <c r="C7" s="138">
        <f>IF(ISBLANK('Round 8'!$L$2),"",('Round 8'!$L$2))</f>
        <v>10</v>
      </c>
      <c r="D7" s="139"/>
      <c r="E7" s="140"/>
      <c r="F7" s="140"/>
      <c r="G7" s="141"/>
      <c r="H7" s="572"/>
      <c r="I7" s="142"/>
      <c r="K7" s="143">
        <f>K6+1</f>
        <v>8</v>
      </c>
      <c r="L7" s="137" t="str">
        <f>'Flight Groups'!M7</f>
        <v>B</v>
      </c>
      <c r="M7" s="138">
        <f>IF(ISBLANK('Round 8'!$L$2),"",('Round 8'!$L$2))</f>
        <v>10</v>
      </c>
      <c r="N7" s="144"/>
      <c r="O7" s="145"/>
      <c r="P7" s="140"/>
      <c r="Q7" s="146"/>
      <c r="R7" s="572"/>
      <c r="S7" s="147"/>
      <c r="T7" s="59"/>
    </row>
    <row r="8" spans="1:24" ht="26.1" customHeight="1">
      <c r="A8" s="136">
        <f>A7+1</f>
        <v>9</v>
      </c>
      <c r="B8" s="137" t="str">
        <f>'Flight Groups'!N6</f>
        <v>A</v>
      </c>
      <c r="C8" s="138">
        <f>IF(ISBLANK('Round 9'!$L$2),"",('Round 9'!$L$2))</f>
        <v>10</v>
      </c>
      <c r="D8" s="139"/>
      <c r="E8" s="140"/>
      <c r="F8" s="140"/>
      <c r="G8" s="141"/>
      <c r="H8" s="572"/>
      <c r="I8" s="142"/>
      <c r="K8" s="143">
        <f>K7+1</f>
        <v>9</v>
      </c>
      <c r="L8" s="137" t="str">
        <f>'Flight Groups'!N7</f>
        <v>B</v>
      </c>
      <c r="M8" s="138">
        <f>IF(ISBLANK('Round 9'!$L$2),"",('Round 9'!$L$2))</f>
        <v>10</v>
      </c>
      <c r="N8" s="144"/>
      <c r="O8" s="145"/>
      <c r="P8" s="140"/>
      <c r="Q8" s="146"/>
      <c r="R8" s="572"/>
      <c r="S8" s="147"/>
      <c r="T8" s="59"/>
    </row>
    <row r="9" spans="1:24" ht="26.1" customHeight="1">
      <c r="A9" s="136">
        <f>A8+1</f>
        <v>10</v>
      </c>
      <c r="B9" s="137" t="str">
        <f>'Flight Groups'!O6</f>
        <v>B</v>
      </c>
      <c r="C9" s="138">
        <f>IF(ISBLANK('Round 10'!$L$2),"",('Round 10'!$L$2))</f>
        <v>10</v>
      </c>
      <c r="D9" s="139"/>
      <c r="E9" s="140"/>
      <c r="F9" s="140"/>
      <c r="G9" s="141"/>
      <c r="H9" s="572"/>
      <c r="I9" s="142"/>
      <c r="K9" s="143">
        <f>K8+1</f>
        <v>10</v>
      </c>
      <c r="L9" s="137" t="str">
        <f>'Flight Groups'!O7</f>
        <v>B</v>
      </c>
      <c r="M9" s="138">
        <f>IF(ISBLANK('Round 10'!$L$2),"",('Round 10'!$L$2))</f>
        <v>10</v>
      </c>
      <c r="N9" s="144"/>
      <c r="O9" s="145"/>
      <c r="P9" s="140"/>
      <c r="Q9" s="146"/>
      <c r="R9" s="572"/>
      <c r="S9" s="147"/>
      <c r="T9" s="59"/>
    </row>
    <row r="10" spans="1:24" ht="26.1" customHeight="1">
      <c r="A10" s="136">
        <f>A9+1</f>
        <v>11</v>
      </c>
      <c r="B10" s="137" t="str">
        <f>'Flight Groups'!P6</f>
        <v>B</v>
      </c>
      <c r="C10" s="138">
        <f>IF(ISBLANK('Round 11'!$L$2),"",('Round 11'!$L$2))</f>
        <v>10</v>
      </c>
      <c r="D10" s="139"/>
      <c r="E10" s="140"/>
      <c r="F10" s="140"/>
      <c r="G10" s="141"/>
      <c r="H10" s="572"/>
      <c r="I10" s="142"/>
      <c r="K10" s="143">
        <f>K9+1</f>
        <v>11</v>
      </c>
      <c r="L10" s="137" t="str">
        <f>'Flight Groups'!P7</f>
        <v>A</v>
      </c>
      <c r="M10" s="138">
        <f>IF(ISBLANK('Round 11'!$L$2),"",('Round 11'!$L$2))</f>
        <v>10</v>
      </c>
      <c r="N10" s="149"/>
      <c r="O10" s="150"/>
      <c r="P10" s="140"/>
      <c r="Q10" s="151"/>
      <c r="R10" s="572"/>
      <c r="S10" s="152"/>
      <c r="T10" s="59"/>
    </row>
    <row r="11" spans="1:24" ht="26.1" customHeight="1" thickBot="1">
      <c r="A11" s="153">
        <f>A10+1</f>
        <v>12</v>
      </c>
      <c r="B11" s="154" t="str">
        <f>'Flight Groups'!Q6</f>
        <v>A</v>
      </c>
      <c r="C11" s="155">
        <f>IF(ISBLANK('Round 12'!$L$2),"",('Round 12'!$L$2))</f>
        <v>10</v>
      </c>
      <c r="D11" s="156"/>
      <c r="E11" s="157"/>
      <c r="F11" s="157"/>
      <c r="G11" s="158"/>
      <c r="H11" s="573"/>
      <c r="I11" s="159"/>
      <c r="K11" s="160">
        <f>K10+1</f>
        <v>12</v>
      </c>
      <c r="L11" s="154" t="str">
        <f>'Flight Groups'!Q7</f>
        <v>A</v>
      </c>
      <c r="M11" s="155">
        <f>IF(ISBLANK('Round 12'!$L$2),"",('Round 12'!$L$2))</f>
        <v>10</v>
      </c>
      <c r="N11" s="161"/>
      <c r="O11" s="162"/>
      <c r="P11" s="157"/>
      <c r="Q11" s="163"/>
      <c r="R11" s="573"/>
      <c r="S11" s="164"/>
      <c r="T11" s="59"/>
    </row>
    <row r="12" spans="1:24" ht="21" customHeight="1">
      <c r="A12" s="83"/>
      <c r="B12" s="37"/>
      <c r="C12" s="84"/>
      <c r="D12" s="83"/>
      <c r="E12" s="85"/>
      <c r="F12" s="85"/>
      <c r="G12" s="53"/>
      <c r="H12" s="53"/>
      <c r="I12" s="83"/>
      <c r="J12" s="72"/>
      <c r="K12" s="83"/>
      <c r="L12" s="37"/>
      <c r="M12" s="83"/>
      <c r="N12" s="83"/>
      <c r="O12" s="85"/>
      <c r="P12" s="85"/>
      <c r="Q12" s="53"/>
      <c r="R12" s="53"/>
      <c r="S12" s="83"/>
      <c r="T12" s="59"/>
    </row>
    <row r="13" spans="1:24" s="79" customFormat="1" ht="21" customHeight="1">
      <c r="A13" s="47"/>
      <c r="B13" s="73"/>
      <c r="C13" s="73"/>
      <c r="D13" s="74"/>
      <c r="E13" s="74"/>
      <c r="F13" s="74"/>
      <c r="G13" s="74"/>
      <c r="H13" s="74"/>
      <c r="I13" s="74"/>
      <c r="J13" s="72"/>
      <c r="K13" s="47"/>
      <c r="L13" s="73"/>
      <c r="M13" s="73"/>
      <c r="N13" s="74"/>
      <c r="O13" s="74"/>
      <c r="P13" s="74"/>
      <c r="Q13" s="74"/>
      <c r="R13" s="74"/>
      <c r="S13" s="74"/>
      <c r="T13" s="82"/>
    </row>
    <row r="14" spans="1:24" s="79" customFormat="1" ht="24.95" customHeight="1">
      <c r="A14" s="98">
        <v>3</v>
      </c>
      <c r="B14" s="71"/>
      <c r="C14" s="71"/>
      <c r="D14" s="101"/>
      <c r="E14" s="624"/>
      <c r="F14" s="624"/>
      <c r="G14" s="624"/>
      <c r="H14" s="551"/>
      <c r="I14" s="102"/>
      <c r="J14" s="70"/>
      <c r="K14" s="98">
        <v>4</v>
      </c>
      <c r="L14" s="71"/>
      <c r="M14" s="78"/>
      <c r="N14" s="81"/>
      <c r="O14" s="634"/>
      <c r="P14" s="634"/>
      <c r="Q14" s="634"/>
      <c r="R14" s="551"/>
      <c r="S14" s="80"/>
      <c r="T14" s="82"/>
    </row>
    <row r="15" spans="1:24" s="79" customFormat="1" ht="24.95" customHeight="1">
      <c r="A15" s="78" t="s">
        <v>27</v>
      </c>
      <c r="B15" s="626" t="str">
        <f>IF(ISBLANK('Flight Groups'!C8),"",'Flight Groups'!C8)</f>
        <v>Carl Thuesen</v>
      </c>
      <c r="C15" s="626"/>
      <c r="D15" s="626"/>
      <c r="E15" s="626"/>
      <c r="F15" s="397"/>
      <c r="G15" s="93"/>
      <c r="H15" s="93"/>
      <c r="I15" s="93"/>
      <c r="K15" s="78" t="s">
        <v>27</v>
      </c>
      <c r="L15" s="626" t="str">
        <f>IF(ISBLANK('Flight Groups'!C9),"",'Flight Groups'!C9)</f>
        <v>Curtis Suter</v>
      </c>
      <c r="M15" s="626"/>
      <c r="N15" s="626"/>
      <c r="O15" s="626"/>
      <c r="P15" s="397"/>
      <c r="Q15" s="93"/>
      <c r="R15" s="93"/>
      <c r="S15" s="93"/>
    </row>
    <row r="16" spans="1:24" ht="24.95" customHeight="1" thickBot="1">
      <c r="A16" s="56" t="s">
        <v>28</v>
      </c>
      <c r="B16" s="635" t="str">
        <f>IF(ISBLANK('Flight Groups'!D8),"",'Flight Groups'!D8)</f>
        <v>Ultima 2</v>
      </c>
      <c r="C16" s="635"/>
      <c r="D16" s="635"/>
      <c r="E16" s="635"/>
      <c r="F16" s="635"/>
      <c r="G16" s="635"/>
      <c r="H16" s="627"/>
      <c r="I16" s="635"/>
      <c r="J16" s="79"/>
      <c r="K16" s="56" t="s">
        <v>28</v>
      </c>
      <c r="L16" s="635" t="str">
        <f>IF(ISBLANK('Flight Groups'!D9),"",'Flight Groups'!D9)</f>
        <v>Dark Side of Merle</v>
      </c>
      <c r="M16" s="635"/>
      <c r="N16" s="635"/>
      <c r="O16" s="635"/>
      <c r="P16" s="635"/>
      <c r="Q16" s="635"/>
      <c r="R16" s="627"/>
      <c r="S16" s="635"/>
    </row>
    <row r="17" spans="1:20" ht="21" customHeight="1">
      <c r="A17" s="628" t="s">
        <v>58</v>
      </c>
      <c r="B17" s="117" t="s">
        <v>59</v>
      </c>
      <c r="C17" s="117" t="s">
        <v>60</v>
      </c>
      <c r="D17" s="630" t="s">
        <v>61</v>
      </c>
      <c r="E17" s="631"/>
      <c r="F17" s="632" t="s">
        <v>106</v>
      </c>
      <c r="G17" s="117" t="s">
        <v>62</v>
      </c>
      <c r="H17" s="569" t="s">
        <v>62</v>
      </c>
      <c r="I17" s="118" t="s">
        <v>63</v>
      </c>
      <c r="K17" s="628" t="s">
        <v>58</v>
      </c>
      <c r="L17" s="117" t="s">
        <v>59</v>
      </c>
      <c r="M17" s="117" t="s">
        <v>60</v>
      </c>
      <c r="N17" s="630" t="s">
        <v>61</v>
      </c>
      <c r="O17" s="631"/>
      <c r="P17" s="632" t="s">
        <v>106</v>
      </c>
      <c r="Q17" s="117" t="s">
        <v>62</v>
      </c>
      <c r="R17" s="569" t="s">
        <v>62</v>
      </c>
      <c r="S17" s="118" t="s">
        <v>63</v>
      </c>
      <c r="T17" s="51"/>
    </row>
    <row r="18" spans="1:20" ht="21" customHeight="1" thickBot="1">
      <c r="A18" s="629"/>
      <c r="B18" s="120" t="s">
        <v>64</v>
      </c>
      <c r="C18" s="120" t="s">
        <v>61</v>
      </c>
      <c r="D18" s="121" t="s">
        <v>39</v>
      </c>
      <c r="E18" s="121" t="s">
        <v>40</v>
      </c>
      <c r="F18" s="633"/>
      <c r="G18" s="120" t="s">
        <v>65</v>
      </c>
      <c r="H18" s="570" t="s">
        <v>151</v>
      </c>
      <c r="I18" s="122" t="s">
        <v>66</v>
      </c>
      <c r="K18" s="629"/>
      <c r="L18" s="120" t="s">
        <v>64</v>
      </c>
      <c r="M18" s="120" t="s">
        <v>61</v>
      </c>
      <c r="N18" s="121" t="s">
        <v>39</v>
      </c>
      <c r="O18" s="121" t="s">
        <v>40</v>
      </c>
      <c r="P18" s="633"/>
      <c r="Q18" s="120" t="s">
        <v>65</v>
      </c>
      <c r="R18" s="570" t="s">
        <v>151</v>
      </c>
      <c r="S18" s="122" t="s">
        <v>66</v>
      </c>
      <c r="T18" s="53"/>
    </row>
    <row r="19" spans="1:20" ht="26.1" customHeight="1">
      <c r="A19" s="131">
        <v>7</v>
      </c>
      <c r="B19" s="125" t="str">
        <f>'Flight Groups'!L8</f>
        <v>A</v>
      </c>
      <c r="C19" s="126">
        <f>IF(ISBLANK('Round 7'!$L$2),"",('Round 7'!$L$2))</f>
        <v>10</v>
      </c>
      <c r="D19" s="132"/>
      <c r="E19" s="133"/>
      <c r="F19" s="133"/>
      <c r="G19" s="134"/>
      <c r="H19" s="574"/>
      <c r="I19" s="135"/>
      <c r="K19" s="131">
        <v>7</v>
      </c>
      <c r="L19" s="125" t="str">
        <f>'Flight Groups'!L9</f>
        <v>B</v>
      </c>
      <c r="M19" s="126">
        <f>IF(ISBLANK('Round 7'!$L$2),"",('Round 7'!$L$2))</f>
        <v>10</v>
      </c>
      <c r="N19" s="132"/>
      <c r="O19" s="133"/>
      <c r="P19" s="133"/>
      <c r="Q19" s="134"/>
      <c r="R19" s="574"/>
      <c r="S19" s="135"/>
      <c r="T19" s="55"/>
    </row>
    <row r="20" spans="1:20" s="70" customFormat="1" ht="26.1" customHeight="1">
      <c r="A20" s="143">
        <f>A19+1</f>
        <v>8</v>
      </c>
      <c r="B20" s="137" t="str">
        <f>'Flight Groups'!M8</f>
        <v>A</v>
      </c>
      <c r="C20" s="138">
        <f>IF(ISBLANK('Round 8'!$L$2),"",('Round 8'!$L$2))</f>
        <v>10</v>
      </c>
      <c r="D20" s="144"/>
      <c r="E20" s="145"/>
      <c r="F20" s="145"/>
      <c r="G20" s="146"/>
      <c r="H20" s="575"/>
      <c r="I20" s="147"/>
      <c r="J20" s="47"/>
      <c r="K20" s="143">
        <f>K19+1</f>
        <v>8</v>
      </c>
      <c r="L20" s="137" t="str">
        <f>'Flight Groups'!M9</f>
        <v>A</v>
      </c>
      <c r="M20" s="138">
        <f>IF(ISBLANK('Round 8'!$L$2),"",('Round 8'!$L$2))</f>
        <v>10</v>
      </c>
      <c r="N20" s="144"/>
      <c r="O20" s="145"/>
      <c r="P20" s="145"/>
      <c r="Q20" s="146"/>
      <c r="R20" s="575"/>
      <c r="S20" s="147"/>
      <c r="T20" s="71"/>
    </row>
    <row r="21" spans="1:20" ht="26.1" customHeight="1">
      <c r="A21" s="143">
        <f>A20+1</f>
        <v>9</v>
      </c>
      <c r="B21" s="137" t="str">
        <f>'Flight Groups'!N8</f>
        <v>A</v>
      </c>
      <c r="C21" s="138">
        <f>IF(ISBLANK('Round 9'!$L$2),"",('Round 9'!$L$2))</f>
        <v>10</v>
      </c>
      <c r="D21" s="144"/>
      <c r="E21" s="145"/>
      <c r="F21" s="145"/>
      <c r="G21" s="146"/>
      <c r="H21" s="575"/>
      <c r="I21" s="147"/>
      <c r="K21" s="143">
        <f>K20+1</f>
        <v>9</v>
      </c>
      <c r="L21" s="137" t="str">
        <f>'Flight Groups'!N9</f>
        <v>B</v>
      </c>
      <c r="M21" s="138">
        <f>IF(ISBLANK('Round 9'!$L$2),"",('Round 9'!$L$2))</f>
        <v>10</v>
      </c>
      <c r="N21" s="144"/>
      <c r="O21" s="145"/>
      <c r="P21" s="145"/>
      <c r="Q21" s="146"/>
      <c r="R21" s="575"/>
      <c r="S21" s="147"/>
      <c r="T21" s="57"/>
    </row>
    <row r="22" spans="1:20" ht="26.1" customHeight="1">
      <c r="A22" s="143">
        <f>A21+1</f>
        <v>10</v>
      </c>
      <c r="B22" s="137" t="str">
        <f>'Flight Groups'!O8</f>
        <v>A</v>
      </c>
      <c r="C22" s="138">
        <f>IF(ISBLANK('Round 10'!$L$2),"",('Round 10'!$L$2))</f>
        <v>10</v>
      </c>
      <c r="D22" s="144"/>
      <c r="E22" s="145"/>
      <c r="F22" s="145"/>
      <c r="G22" s="146"/>
      <c r="H22" s="575"/>
      <c r="I22" s="147"/>
      <c r="K22" s="143">
        <f>K21+1</f>
        <v>10</v>
      </c>
      <c r="L22" s="137" t="str">
        <f>'Flight Groups'!O9</f>
        <v>A</v>
      </c>
      <c r="M22" s="138">
        <f>IF(ISBLANK('Round 10'!$L$2),"",('Round 10'!$L$2))</f>
        <v>10</v>
      </c>
      <c r="N22" s="144"/>
      <c r="O22" s="145"/>
      <c r="P22" s="145"/>
      <c r="Q22" s="146"/>
      <c r="R22" s="575"/>
      <c r="S22" s="147"/>
      <c r="T22" s="58"/>
    </row>
    <row r="23" spans="1:20" ht="26.1" customHeight="1">
      <c r="A23" s="143">
        <f>A22+1</f>
        <v>11</v>
      </c>
      <c r="B23" s="137" t="str">
        <f>'Flight Groups'!P8</f>
        <v>A</v>
      </c>
      <c r="C23" s="138">
        <f>IF(ISBLANK('Round 11'!$L$2),"",('Round 11'!$L$2))</f>
        <v>10</v>
      </c>
      <c r="D23" s="149"/>
      <c r="E23" s="150"/>
      <c r="F23" s="150"/>
      <c r="G23" s="151"/>
      <c r="H23" s="576"/>
      <c r="I23" s="152"/>
      <c r="K23" s="143">
        <f>K22+1</f>
        <v>11</v>
      </c>
      <c r="L23" s="137" t="str">
        <f>'Flight Groups'!P9</f>
        <v>B</v>
      </c>
      <c r="M23" s="138">
        <f>IF(ISBLANK('Round 11'!$L$2),"",('Round 11'!$L$2))</f>
        <v>10</v>
      </c>
      <c r="N23" s="149"/>
      <c r="O23" s="150"/>
      <c r="P23" s="150"/>
      <c r="Q23" s="151"/>
      <c r="R23" s="576"/>
      <c r="S23" s="152"/>
      <c r="T23" s="58"/>
    </row>
    <row r="24" spans="1:20" ht="26.1" customHeight="1" thickBot="1">
      <c r="A24" s="160">
        <f>A23+1</f>
        <v>12</v>
      </c>
      <c r="B24" s="154" t="str">
        <f>'Flight Groups'!Q8</f>
        <v>B</v>
      </c>
      <c r="C24" s="155">
        <f>IF(ISBLANK('Round 12'!$L$2),"",('Round 12'!$L$2))</f>
        <v>10</v>
      </c>
      <c r="D24" s="161"/>
      <c r="E24" s="162"/>
      <c r="F24" s="162"/>
      <c r="G24" s="163"/>
      <c r="H24" s="577"/>
      <c r="I24" s="164"/>
      <c r="K24" s="160">
        <f>K23+1</f>
        <v>12</v>
      </c>
      <c r="L24" s="154" t="str">
        <f>'Flight Groups'!Q9</f>
        <v>A</v>
      </c>
      <c r="M24" s="155">
        <f>IF(ISBLANK('Round 12'!$L$2),"",('Round 12'!$L$2))</f>
        <v>10</v>
      </c>
      <c r="N24" s="161"/>
      <c r="O24" s="162"/>
      <c r="P24" s="162"/>
      <c r="Q24" s="163"/>
      <c r="R24" s="577"/>
      <c r="S24" s="164"/>
      <c r="T24" s="59"/>
    </row>
    <row r="25" spans="1:20" ht="21" customHeight="1">
      <c r="A25" s="59"/>
      <c r="B25" s="37"/>
      <c r="C25" s="59"/>
      <c r="D25" s="59"/>
      <c r="E25" s="60"/>
      <c r="F25" s="60"/>
      <c r="G25" s="61"/>
      <c r="H25" s="61"/>
      <c r="I25" s="59"/>
      <c r="K25" s="59"/>
      <c r="L25" s="37"/>
      <c r="M25" s="59"/>
      <c r="N25" s="59"/>
      <c r="O25" s="60"/>
      <c r="P25" s="60"/>
      <c r="Q25" s="61"/>
      <c r="R25" s="61"/>
      <c r="S25" s="59"/>
      <c r="T25" s="59"/>
    </row>
    <row r="26" spans="1:20" ht="24.95" customHeight="1">
      <c r="A26" s="98">
        <v>5</v>
      </c>
      <c r="B26" s="99"/>
      <c r="C26" s="99"/>
      <c r="D26" s="100"/>
      <c r="E26" s="100"/>
      <c r="F26" s="100"/>
      <c r="G26" s="100"/>
      <c r="H26" s="100"/>
      <c r="I26" s="100"/>
      <c r="J26" s="70"/>
      <c r="K26" s="98">
        <v>6</v>
      </c>
      <c r="L26" s="90"/>
      <c r="M26" s="90"/>
      <c r="N26" s="91"/>
      <c r="O26" s="91"/>
      <c r="P26" s="100"/>
      <c r="Q26" s="91"/>
      <c r="R26" s="100"/>
      <c r="S26" s="91"/>
      <c r="T26" s="59"/>
    </row>
    <row r="27" spans="1:20" ht="24.95" customHeight="1">
      <c r="A27" s="78" t="s">
        <v>27</v>
      </c>
      <c r="B27" s="626" t="str">
        <f>IF(ISBLANK('Flight Groups'!C10),"",'Flight Groups'!C10)</f>
        <v>Hal Aasen</v>
      </c>
      <c r="C27" s="626"/>
      <c r="D27" s="626"/>
      <c r="E27" s="626"/>
      <c r="F27" s="397"/>
      <c r="G27" s="93"/>
      <c r="H27" s="93"/>
      <c r="I27" s="93"/>
      <c r="J27" s="94"/>
      <c r="K27" s="78" t="s">
        <v>27</v>
      </c>
      <c r="L27" s="626" t="str">
        <f>IF(ISBLANK('Flight Groups'!C11),"",'Flight Groups'!C11)</f>
        <v>Chip Baber</v>
      </c>
      <c r="M27" s="626"/>
      <c r="N27" s="626"/>
      <c r="O27" s="626"/>
      <c r="P27" s="397"/>
      <c r="Q27" s="93"/>
      <c r="R27" s="93"/>
      <c r="S27" s="93"/>
      <c r="T27" s="59"/>
    </row>
    <row r="28" spans="1:20" ht="24.95" customHeight="1" thickBot="1">
      <c r="A28" s="56" t="s">
        <v>28</v>
      </c>
      <c r="B28" s="635" t="str">
        <f>IF(ISBLANK('Flight Groups'!D10),"",'Flight Groups'!D10)</f>
        <v>Ultima 2</v>
      </c>
      <c r="C28" s="635"/>
      <c r="D28" s="635"/>
      <c r="E28" s="635"/>
      <c r="F28" s="635"/>
      <c r="G28" s="635"/>
      <c r="H28" s="627"/>
      <c r="I28" s="635"/>
      <c r="J28" s="79"/>
      <c r="K28" s="56" t="s">
        <v>28</v>
      </c>
      <c r="L28" s="635" t="str">
        <f>IF(ISBLANK('Flight Groups'!D11),"",'Flight Groups'!D11)</f>
        <v>Andreas</v>
      </c>
      <c r="M28" s="635"/>
      <c r="N28" s="635"/>
      <c r="O28" s="635"/>
      <c r="P28" s="635"/>
      <c r="Q28" s="635"/>
      <c r="R28" s="627"/>
      <c r="S28" s="635"/>
      <c r="T28" s="59"/>
    </row>
    <row r="29" spans="1:20" ht="21" customHeight="1">
      <c r="A29" s="628" t="s">
        <v>58</v>
      </c>
      <c r="B29" s="117" t="s">
        <v>59</v>
      </c>
      <c r="C29" s="117" t="s">
        <v>60</v>
      </c>
      <c r="D29" s="630" t="s">
        <v>61</v>
      </c>
      <c r="E29" s="631"/>
      <c r="F29" s="632" t="s">
        <v>106</v>
      </c>
      <c r="G29" s="117" t="s">
        <v>62</v>
      </c>
      <c r="H29" s="569" t="s">
        <v>62</v>
      </c>
      <c r="I29" s="118" t="s">
        <v>63</v>
      </c>
      <c r="K29" s="628" t="s">
        <v>58</v>
      </c>
      <c r="L29" s="117" t="s">
        <v>59</v>
      </c>
      <c r="M29" s="117" t="s">
        <v>60</v>
      </c>
      <c r="N29" s="630" t="s">
        <v>61</v>
      </c>
      <c r="O29" s="631"/>
      <c r="P29" s="632" t="s">
        <v>106</v>
      </c>
      <c r="Q29" s="117" t="s">
        <v>62</v>
      </c>
      <c r="R29" s="569" t="s">
        <v>62</v>
      </c>
      <c r="S29" s="118" t="s">
        <v>63</v>
      </c>
      <c r="T29" s="59"/>
    </row>
    <row r="30" spans="1:20" ht="21" customHeight="1" thickBot="1">
      <c r="A30" s="629"/>
      <c r="B30" s="120" t="s">
        <v>64</v>
      </c>
      <c r="C30" s="120" t="s">
        <v>61</v>
      </c>
      <c r="D30" s="121" t="s">
        <v>39</v>
      </c>
      <c r="E30" s="121" t="s">
        <v>40</v>
      </c>
      <c r="F30" s="633"/>
      <c r="G30" s="120" t="s">
        <v>65</v>
      </c>
      <c r="H30" s="570" t="s">
        <v>151</v>
      </c>
      <c r="I30" s="122" t="s">
        <v>66</v>
      </c>
      <c r="K30" s="629"/>
      <c r="L30" s="120" t="s">
        <v>64</v>
      </c>
      <c r="M30" s="120" t="s">
        <v>61</v>
      </c>
      <c r="N30" s="121" t="s">
        <v>39</v>
      </c>
      <c r="O30" s="121" t="s">
        <v>40</v>
      </c>
      <c r="P30" s="633"/>
      <c r="Q30" s="120" t="s">
        <v>65</v>
      </c>
      <c r="R30" s="570" t="s">
        <v>151</v>
      </c>
      <c r="S30" s="122" t="s">
        <v>66</v>
      </c>
      <c r="T30" s="59"/>
    </row>
    <row r="31" spans="1:20" ht="26.1" customHeight="1">
      <c r="A31" s="131">
        <v>7</v>
      </c>
      <c r="B31" s="125" t="str">
        <f>'Flight Groups'!L10</f>
        <v>A</v>
      </c>
      <c r="C31" s="126">
        <f>IF(ISBLANK('Round 7'!$L$2),"",('Round 7'!$L$2))</f>
        <v>10</v>
      </c>
      <c r="D31" s="132"/>
      <c r="E31" s="133"/>
      <c r="F31" s="133"/>
      <c r="G31" s="134"/>
      <c r="H31" s="574"/>
      <c r="I31" s="135"/>
      <c r="K31" s="131">
        <v>7</v>
      </c>
      <c r="L31" s="125" t="str">
        <f>'Flight Groups'!L11</f>
        <v>B</v>
      </c>
      <c r="M31" s="126">
        <f>IF(ISBLANK('Round 7'!$L$2),"",('Round 7'!$L$2))</f>
        <v>10</v>
      </c>
      <c r="N31" s="132"/>
      <c r="O31" s="133"/>
      <c r="P31" s="133"/>
      <c r="Q31" s="134"/>
      <c r="R31" s="574"/>
      <c r="S31" s="135"/>
      <c r="T31" s="59"/>
    </row>
    <row r="32" spans="1:20" ht="26.1" customHeight="1">
      <c r="A32" s="143">
        <f>A31+1</f>
        <v>8</v>
      </c>
      <c r="B32" s="137" t="str">
        <f>'Flight Groups'!M10</f>
        <v>B</v>
      </c>
      <c r="C32" s="138">
        <f>IF(ISBLANK('Round 8'!$L$2),"",('Round 8'!$L$2))</f>
        <v>10</v>
      </c>
      <c r="D32" s="144"/>
      <c r="E32" s="145"/>
      <c r="F32" s="145"/>
      <c r="G32" s="146"/>
      <c r="H32" s="575"/>
      <c r="I32" s="147"/>
      <c r="K32" s="143">
        <f>K31+1</f>
        <v>8</v>
      </c>
      <c r="L32" s="137" t="str">
        <f>'Flight Groups'!M11</f>
        <v>A</v>
      </c>
      <c r="M32" s="138">
        <f>IF(ISBLANK('Round 8'!$L$2),"",('Round 8'!$L$2))</f>
        <v>10</v>
      </c>
      <c r="N32" s="144"/>
      <c r="O32" s="145"/>
      <c r="P32" s="145"/>
      <c r="Q32" s="146"/>
      <c r="R32" s="575"/>
      <c r="S32" s="147"/>
    </row>
    <row r="33" spans="1:21" ht="26.1" customHeight="1">
      <c r="A33" s="143">
        <f>A32+1</f>
        <v>9</v>
      </c>
      <c r="B33" s="137" t="str">
        <f>'Flight Groups'!N10</f>
        <v>A</v>
      </c>
      <c r="C33" s="138">
        <f>IF(ISBLANK('Round 9'!$L$2),"",('Round 9'!$L$2))</f>
        <v>10</v>
      </c>
      <c r="D33" s="144"/>
      <c r="E33" s="145"/>
      <c r="F33" s="145"/>
      <c r="G33" s="146"/>
      <c r="H33" s="575"/>
      <c r="I33" s="147"/>
      <c r="K33" s="143">
        <f>K32+1</f>
        <v>9</v>
      </c>
      <c r="L33" s="137" t="str">
        <f>'Flight Groups'!N11</f>
        <v>B</v>
      </c>
      <c r="M33" s="138">
        <f>IF(ISBLANK('Round 9'!$L$2),"",('Round 9'!$L$2))</f>
        <v>10</v>
      </c>
      <c r="N33" s="144"/>
      <c r="O33" s="145"/>
      <c r="P33" s="145"/>
      <c r="Q33" s="146"/>
      <c r="R33" s="575"/>
      <c r="S33" s="147"/>
    </row>
    <row r="34" spans="1:21" ht="26.1" customHeight="1">
      <c r="A34" s="143">
        <f>A33+1</f>
        <v>10</v>
      </c>
      <c r="B34" s="137" t="str">
        <f>'Flight Groups'!O10</f>
        <v>A</v>
      </c>
      <c r="C34" s="138">
        <f>IF(ISBLANK('Round 10'!$L$2),"",('Round 10'!$L$2))</f>
        <v>10</v>
      </c>
      <c r="D34" s="144"/>
      <c r="E34" s="145"/>
      <c r="F34" s="145"/>
      <c r="G34" s="146"/>
      <c r="H34" s="575"/>
      <c r="I34" s="147"/>
      <c r="K34" s="143">
        <f>K33+1</f>
        <v>10</v>
      </c>
      <c r="L34" s="137" t="str">
        <f>'Flight Groups'!O11</f>
        <v>B</v>
      </c>
      <c r="M34" s="138">
        <f>IF(ISBLANK('Round 10'!$L$2),"",('Round 10'!$L$2))</f>
        <v>10</v>
      </c>
      <c r="N34" s="144"/>
      <c r="O34" s="145"/>
      <c r="P34" s="145"/>
      <c r="Q34" s="146"/>
      <c r="R34" s="575"/>
      <c r="S34" s="147"/>
      <c r="T34" s="51"/>
    </row>
    <row r="35" spans="1:21" ht="26.1" customHeight="1">
      <c r="A35" s="143">
        <f>A34+1</f>
        <v>11</v>
      </c>
      <c r="B35" s="137" t="str">
        <f>'Flight Groups'!P10</f>
        <v>B</v>
      </c>
      <c r="C35" s="138">
        <f>IF(ISBLANK('Round 11'!$L$2),"",('Round 11'!$L$2))</f>
        <v>10</v>
      </c>
      <c r="D35" s="149"/>
      <c r="E35" s="150"/>
      <c r="F35" s="150"/>
      <c r="G35" s="151"/>
      <c r="H35" s="576"/>
      <c r="I35" s="152"/>
      <c r="K35" s="143">
        <f>K34+1</f>
        <v>11</v>
      </c>
      <c r="L35" s="137" t="str">
        <f>'Flight Groups'!P11</f>
        <v>A</v>
      </c>
      <c r="M35" s="138">
        <f>IF(ISBLANK('Round 11'!$L$2),"",('Round 11'!$L$2))</f>
        <v>10</v>
      </c>
      <c r="N35" s="149"/>
      <c r="O35" s="150"/>
      <c r="P35" s="150"/>
      <c r="Q35" s="151"/>
      <c r="R35" s="576"/>
      <c r="S35" s="152"/>
      <c r="T35" s="53"/>
    </row>
    <row r="36" spans="1:21" ht="26.1" customHeight="1" thickBot="1">
      <c r="A36" s="160">
        <f>A35+1</f>
        <v>12</v>
      </c>
      <c r="B36" s="154" t="str">
        <f>'Flight Groups'!Q10</f>
        <v>B</v>
      </c>
      <c r="C36" s="155">
        <f>IF(ISBLANK('Round 12'!$L$2),"",('Round 12'!$L$2))</f>
        <v>10</v>
      </c>
      <c r="D36" s="161"/>
      <c r="E36" s="162"/>
      <c r="F36" s="162"/>
      <c r="G36" s="163"/>
      <c r="H36" s="577"/>
      <c r="I36" s="164"/>
      <c r="K36" s="160">
        <f>K35+1</f>
        <v>12</v>
      </c>
      <c r="L36" s="154" t="str">
        <f>'Flight Groups'!Q11</f>
        <v>B</v>
      </c>
      <c r="M36" s="155">
        <f>IF(ISBLANK('Round 12'!$L$2),"",('Round 12'!$L$2))</f>
        <v>10</v>
      </c>
      <c r="N36" s="161"/>
      <c r="O36" s="162"/>
      <c r="P36" s="162"/>
      <c r="Q36" s="163"/>
      <c r="R36" s="577"/>
      <c r="S36" s="164"/>
      <c r="T36" s="55"/>
    </row>
    <row r="37" spans="1:21" ht="21" customHeight="1">
      <c r="A37" s="59"/>
      <c r="B37" s="37"/>
      <c r="C37" s="59"/>
      <c r="D37" s="59"/>
      <c r="E37" s="60"/>
      <c r="F37" s="60"/>
      <c r="G37" s="61"/>
      <c r="H37" s="61"/>
      <c r="I37" s="59"/>
      <c r="K37" s="59"/>
      <c r="L37" s="37"/>
      <c r="M37" s="59"/>
      <c r="N37" s="59"/>
      <c r="O37" s="60"/>
      <c r="P37" s="60"/>
      <c r="Q37" s="61"/>
      <c r="R37" s="61"/>
      <c r="S37" s="59"/>
      <c r="T37" s="54"/>
    </row>
    <row r="38" spans="1:21" ht="21" customHeight="1">
      <c r="T38" s="57"/>
    </row>
    <row r="39" spans="1:21" ht="24.95" customHeight="1">
      <c r="A39" s="98">
        <v>7</v>
      </c>
      <c r="B39" s="99"/>
      <c r="C39" s="99"/>
      <c r="D39" s="100"/>
      <c r="E39" s="100"/>
      <c r="F39" s="100"/>
      <c r="G39" s="100"/>
      <c r="H39" s="100"/>
      <c r="I39" s="100"/>
      <c r="J39" s="70"/>
      <c r="K39" s="98">
        <v>8</v>
      </c>
      <c r="L39" s="99"/>
      <c r="M39" s="50"/>
      <c r="N39" s="51"/>
      <c r="O39" s="51"/>
      <c r="P39" s="100"/>
      <c r="Q39" s="51"/>
      <c r="R39" s="100"/>
      <c r="S39" s="51"/>
      <c r="T39" s="58"/>
    </row>
    <row r="40" spans="1:21" ht="24.95" customHeight="1">
      <c r="A40" s="52" t="s">
        <v>27</v>
      </c>
      <c r="B40" s="626" t="str">
        <f>IF(ISBLANK('Flight Groups'!C12),"",'Flight Groups'!C12)</f>
        <v/>
      </c>
      <c r="C40" s="626"/>
      <c r="D40" s="626"/>
      <c r="E40" s="626"/>
      <c r="F40" s="397"/>
      <c r="G40" s="61"/>
      <c r="H40" s="61"/>
      <c r="I40" s="53"/>
      <c r="J40" s="95"/>
      <c r="K40" s="52" t="s">
        <v>27</v>
      </c>
      <c r="L40" s="626" t="str">
        <f>IF(ISBLANK('Flight Groups'!C13),"",'Flight Groups'!C13)</f>
        <v/>
      </c>
      <c r="M40" s="626"/>
      <c r="N40" s="626"/>
      <c r="O40" s="626"/>
      <c r="P40" s="397"/>
      <c r="Q40" s="61"/>
      <c r="R40" s="61"/>
      <c r="S40" s="53"/>
      <c r="T40" s="58"/>
      <c r="U40" s="48"/>
    </row>
    <row r="41" spans="1:21" ht="24.95" customHeight="1" thickBot="1">
      <c r="A41" s="56" t="s">
        <v>28</v>
      </c>
      <c r="B41" s="635" t="str">
        <f>IF(ISBLANK('Flight Groups'!D12),"",'Flight Groups'!D12)</f>
        <v/>
      </c>
      <c r="C41" s="635"/>
      <c r="D41" s="635"/>
      <c r="E41" s="635"/>
      <c r="F41" s="635"/>
      <c r="G41" s="635"/>
      <c r="H41" s="627"/>
      <c r="I41" s="635"/>
      <c r="K41" s="56" t="s">
        <v>28</v>
      </c>
      <c r="L41" s="635" t="str">
        <f>IF(ISBLANK('Flight Groups'!D13),"",'Flight Groups'!D13)</f>
        <v/>
      </c>
      <c r="M41" s="635"/>
      <c r="N41" s="635"/>
      <c r="O41" s="635"/>
      <c r="P41" s="635"/>
      <c r="Q41" s="635"/>
      <c r="R41" s="627"/>
      <c r="S41" s="635"/>
      <c r="T41" s="58"/>
      <c r="U41" s="48"/>
    </row>
    <row r="42" spans="1:21" ht="21" customHeight="1">
      <c r="A42" s="628" t="s">
        <v>58</v>
      </c>
      <c r="B42" s="117" t="s">
        <v>59</v>
      </c>
      <c r="C42" s="117" t="s">
        <v>60</v>
      </c>
      <c r="D42" s="630" t="s">
        <v>61</v>
      </c>
      <c r="E42" s="631"/>
      <c r="F42" s="632" t="s">
        <v>106</v>
      </c>
      <c r="G42" s="117" t="s">
        <v>62</v>
      </c>
      <c r="H42" s="569" t="s">
        <v>62</v>
      </c>
      <c r="I42" s="118" t="s">
        <v>63</v>
      </c>
      <c r="K42" s="628" t="s">
        <v>58</v>
      </c>
      <c r="L42" s="117" t="s">
        <v>59</v>
      </c>
      <c r="M42" s="117" t="s">
        <v>60</v>
      </c>
      <c r="N42" s="630" t="s">
        <v>61</v>
      </c>
      <c r="O42" s="631"/>
      <c r="P42" s="632" t="s">
        <v>106</v>
      </c>
      <c r="Q42" s="117" t="s">
        <v>62</v>
      </c>
      <c r="R42" s="569" t="s">
        <v>62</v>
      </c>
      <c r="S42" s="118" t="s">
        <v>63</v>
      </c>
      <c r="T42" s="58"/>
    </row>
    <row r="43" spans="1:21" ht="21" customHeight="1" thickBot="1">
      <c r="A43" s="629"/>
      <c r="B43" s="120" t="s">
        <v>64</v>
      </c>
      <c r="C43" s="120" t="s">
        <v>61</v>
      </c>
      <c r="D43" s="121" t="s">
        <v>39</v>
      </c>
      <c r="E43" s="121" t="s">
        <v>40</v>
      </c>
      <c r="F43" s="633"/>
      <c r="G43" s="120" t="s">
        <v>65</v>
      </c>
      <c r="H43" s="570" t="s">
        <v>151</v>
      </c>
      <c r="I43" s="122" t="s">
        <v>66</v>
      </c>
      <c r="K43" s="629"/>
      <c r="L43" s="120" t="s">
        <v>64</v>
      </c>
      <c r="M43" s="120" t="s">
        <v>61</v>
      </c>
      <c r="N43" s="121" t="s">
        <v>39</v>
      </c>
      <c r="O43" s="121" t="s">
        <v>40</v>
      </c>
      <c r="P43" s="633"/>
      <c r="Q43" s="120" t="s">
        <v>65</v>
      </c>
      <c r="R43" s="570" t="s">
        <v>151</v>
      </c>
      <c r="S43" s="122" t="s">
        <v>66</v>
      </c>
      <c r="T43" s="59"/>
    </row>
    <row r="44" spans="1:21" ht="26.1" customHeight="1">
      <c r="A44" s="131">
        <v>7</v>
      </c>
      <c r="B44" s="125" t="str">
        <f>'Flight Groups'!L12</f>
        <v>A</v>
      </c>
      <c r="C44" s="126">
        <f>IF(ISBLANK('Round 7'!$L$2),"",('Round 7'!$L$2))</f>
        <v>10</v>
      </c>
      <c r="D44" s="132"/>
      <c r="E44" s="133"/>
      <c r="F44" s="133"/>
      <c r="G44" s="134"/>
      <c r="H44" s="574"/>
      <c r="I44" s="135"/>
      <c r="K44" s="131">
        <v>7</v>
      </c>
      <c r="L44" s="125" t="str">
        <f>'Flight Groups'!L13</f>
        <v>B</v>
      </c>
      <c r="M44" s="126">
        <f>IF(ISBLANK('Round 7'!$L$2),"",('Round 7'!$L$2))</f>
        <v>10</v>
      </c>
      <c r="N44" s="132"/>
      <c r="O44" s="133"/>
      <c r="P44" s="133"/>
      <c r="Q44" s="134"/>
      <c r="R44" s="574"/>
      <c r="S44" s="135"/>
      <c r="T44" s="59"/>
    </row>
    <row r="45" spans="1:21" ht="26.1" customHeight="1">
      <c r="A45" s="143">
        <f>A44+1</f>
        <v>8</v>
      </c>
      <c r="B45" s="137" t="str">
        <f>'Flight Groups'!M12</f>
        <v>B</v>
      </c>
      <c r="C45" s="138">
        <f>IF(ISBLANK('Round 8'!$L$2),"",('Round 8'!$L$2))</f>
        <v>10</v>
      </c>
      <c r="D45" s="144"/>
      <c r="E45" s="145"/>
      <c r="F45" s="145"/>
      <c r="G45" s="146"/>
      <c r="H45" s="575"/>
      <c r="I45" s="147"/>
      <c r="K45" s="143">
        <f>K44+1</f>
        <v>8</v>
      </c>
      <c r="L45" s="137" t="str">
        <f>'Flight Groups'!M13</f>
        <v>A</v>
      </c>
      <c r="M45" s="138">
        <f>IF(ISBLANK('Round 8'!$L$2),"",('Round 8'!$L$2))</f>
        <v>10</v>
      </c>
      <c r="N45" s="144"/>
      <c r="O45" s="145"/>
      <c r="P45" s="145"/>
      <c r="Q45" s="146"/>
      <c r="R45" s="575"/>
      <c r="S45" s="147"/>
      <c r="T45" s="59"/>
    </row>
    <row r="46" spans="1:21" ht="26.1" customHeight="1">
      <c r="A46" s="143">
        <f>A45+1</f>
        <v>9</v>
      </c>
      <c r="B46" s="137" t="str">
        <f>'Flight Groups'!N12</f>
        <v>A</v>
      </c>
      <c r="C46" s="138">
        <f>IF(ISBLANK('Round 9'!$L$2),"",('Round 9'!$L$2))</f>
        <v>10</v>
      </c>
      <c r="D46" s="144"/>
      <c r="E46" s="145"/>
      <c r="F46" s="145"/>
      <c r="G46" s="146"/>
      <c r="H46" s="575"/>
      <c r="I46" s="147"/>
      <c r="K46" s="143">
        <f>K45+1</f>
        <v>9</v>
      </c>
      <c r="L46" s="137" t="str">
        <f>'Flight Groups'!N13</f>
        <v>B</v>
      </c>
      <c r="M46" s="138">
        <f>IF(ISBLANK('Round 9'!$L$2),"",('Round 9'!$L$2))</f>
        <v>10</v>
      </c>
      <c r="N46" s="144"/>
      <c r="O46" s="145"/>
      <c r="P46" s="145"/>
      <c r="Q46" s="146"/>
      <c r="R46" s="575"/>
      <c r="S46" s="147"/>
      <c r="T46" s="59"/>
    </row>
    <row r="47" spans="1:21" ht="26.1" customHeight="1">
      <c r="A47" s="143">
        <f>A46+1</f>
        <v>10</v>
      </c>
      <c r="B47" s="137" t="str">
        <f>'Flight Groups'!O12</f>
        <v>A</v>
      </c>
      <c r="C47" s="138">
        <f>IF(ISBLANK('Round 10'!$L$2),"",('Round 10'!$L$2))</f>
        <v>10</v>
      </c>
      <c r="D47" s="144"/>
      <c r="E47" s="145"/>
      <c r="F47" s="145"/>
      <c r="G47" s="146"/>
      <c r="H47" s="575"/>
      <c r="I47" s="147"/>
      <c r="K47" s="143">
        <f>K46+1</f>
        <v>10</v>
      </c>
      <c r="L47" s="137" t="str">
        <f>'Flight Groups'!O13</f>
        <v>B</v>
      </c>
      <c r="M47" s="138">
        <f>IF(ISBLANK('Round 10'!$L$2),"",('Round 10'!$L$2))</f>
        <v>10</v>
      </c>
      <c r="N47" s="144"/>
      <c r="O47" s="145"/>
      <c r="P47" s="145"/>
      <c r="Q47" s="146"/>
      <c r="R47" s="575"/>
      <c r="S47" s="147"/>
      <c r="T47" s="59"/>
    </row>
    <row r="48" spans="1:21" ht="26.1" customHeight="1">
      <c r="A48" s="143">
        <f>A47+1</f>
        <v>11</v>
      </c>
      <c r="B48" s="137" t="str">
        <f>'Flight Groups'!P12</f>
        <v>B</v>
      </c>
      <c r="C48" s="138">
        <f>IF(ISBLANK('Round 11'!$L$2),"",('Round 11'!$L$2))</f>
        <v>10</v>
      </c>
      <c r="D48" s="149"/>
      <c r="E48" s="150"/>
      <c r="F48" s="150"/>
      <c r="G48" s="151"/>
      <c r="H48" s="576"/>
      <c r="I48" s="152"/>
      <c r="K48" s="143">
        <f>K47+1</f>
        <v>11</v>
      </c>
      <c r="L48" s="137" t="str">
        <f>'Flight Groups'!P13</f>
        <v>A</v>
      </c>
      <c r="M48" s="138">
        <f>IF(ISBLANK('Round 11'!$L$2),"",('Round 11'!$L$2))</f>
        <v>10</v>
      </c>
      <c r="N48" s="149"/>
      <c r="O48" s="150"/>
      <c r="P48" s="150"/>
      <c r="Q48" s="151"/>
      <c r="R48" s="576"/>
      <c r="S48" s="152"/>
      <c r="T48" s="59"/>
    </row>
    <row r="49" spans="1:20" ht="26.1" customHeight="1" thickBot="1">
      <c r="A49" s="160">
        <f>A48+1</f>
        <v>12</v>
      </c>
      <c r="B49" s="154" t="str">
        <f>'Flight Groups'!Q12</f>
        <v>A</v>
      </c>
      <c r="C49" s="155">
        <f>IF(ISBLANK('Round 12'!$L$2),"",('Round 12'!$L$2))</f>
        <v>10</v>
      </c>
      <c r="D49" s="161"/>
      <c r="E49" s="162"/>
      <c r="F49" s="162"/>
      <c r="G49" s="163"/>
      <c r="H49" s="577"/>
      <c r="I49" s="164"/>
      <c r="K49" s="160">
        <f>K48+1</f>
        <v>12</v>
      </c>
      <c r="L49" s="154" t="str">
        <f>'Flight Groups'!Q13</f>
        <v>B</v>
      </c>
      <c r="M49" s="155">
        <f>IF(ISBLANK('Round 12'!$L$2),"",('Round 12'!$L$2))</f>
        <v>10</v>
      </c>
      <c r="N49" s="161"/>
      <c r="O49" s="162"/>
      <c r="P49" s="162"/>
      <c r="Q49" s="163"/>
      <c r="R49" s="577"/>
      <c r="S49" s="164"/>
      <c r="T49" s="59"/>
    </row>
    <row r="50" spans="1:20" ht="21" customHeight="1">
      <c r="A50" s="59"/>
      <c r="B50" s="37"/>
      <c r="C50" s="59"/>
      <c r="D50" s="59"/>
      <c r="E50" s="60"/>
      <c r="F50" s="60"/>
      <c r="G50" s="61"/>
      <c r="H50" s="61"/>
      <c r="I50" s="59"/>
      <c r="K50" s="59"/>
      <c r="L50" s="37"/>
      <c r="M50" s="59"/>
      <c r="N50" s="59"/>
      <c r="O50" s="60"/>
      <c r="P50" s="60"/>
      <c r="Q50" s="61"/>
      <c r="R50" s="61"/>
      <c r="S50" s="59"/>
      <c r="T50" s="59"/>
    </row>
    <row r="51" spans="1:20" ht="24.95" customHeight="1">
      <c r="A51" s="98">
        <v>9</v>
      </c>
      <c r="B51" s="96"/>
      <c r="C51" s="96"/>
      <c r="D51" s="97"/>
      <c r="E51" s="97"/>
      <c r="F51" s="97"/>
      <c r="G51" s="97"/>
      <c r="H51" s="97"/>
      <c r="I51" s="97"/>
      <c r="J51" s="92"/>
      <c r="K51" s="98">
        <v>10</v>
      </c>
      <c r="L51" s="50"/>
      <c r="M51" s="50"/>
      <c r="N51" s="51"/>
      <c r="O51" s="51"/>
      <c r="P51" s="97"/>
      <c r="Q51" s="51"/>
      <c r="R51" s="97"/>
      <c r="S51" s="51"/>
    </row>
    <row r="52" spans="1:20" ht="24.95" customHeight="1">
      <c r="A52" s="52" t="s">
        <v>27</v>
      </c>
      <c r="B52" s="626" t="str">
        <f>IF(ISBLANK('Flight Groups'!C14),"",'Flight Groups'!C14)</f>
        <v/>
      </c>
      <c r="C52" s="626"/>
      <c r="D52" s="626"/>
      <c r="E52" s="626"/>
      <c r="F52" s="397"/>
      <c r="G52" s="61"/>
      <c r="H52" s="61"/>
      <c r="I52" s="53"/>
      <c r="J52" s="95"/>
      <c r="K52" s="52" t="s">
        <v>27</v>
      </c>
      <c r="L52" s="626" t="str">
        <f>IF(ISBLANK('Flight Groups'!C15),"",'Flight Groups'!C15)</f>
        <v/>
      </c>
      <c r="M52" s="626"/>
      <c r="N52" s="626"/>
      <c r="O52" s="626"/>
      <c r="P52" s="397"/>
      <c r="Q52" s="61"/>
      <c r="R52" s="61"/>
      <c r="S52" s="53"/>
    </row>
    <row r="53" spans="1:20" ht="24.95" customHeight="1" thickBot="1">
      <c r="A53" s="56" t="s">
        <v>28</v>
      </c>
      <c r="B53" s="635" t="str">
        <f>IF(ISBLANK('Flight Groups'!D14),"",'Flight Groups'!D14)</f>
        <v/>
      </c>
      <c r="C53" s="635"/>
      <c r="D53" s="635"/>
      <c r="E53" s="635"/>
      <c r="F53" s="635"/>
      <c r="G53" s="635"/>
      <c r="H53" s="627"/>
      <c r="I53" s="635"/>
      <c r="K53" s="56" t="s">
        <v>28</v>
      </c>
      <c r="L53" s="635" t="str">
        <f>IF(ISBLANK('Flight Groups'!D15),"",'Flight Groups'!D15)</f>
        <v/>
      </c>
      <c r="M53" s="635"/>
      <c r="N53" s="635"/>
      <c r="O53" s="635"/>
      <c r="P53" s="635"/>
      <c r="Q53" s="635"/>
      <c r="R53" s="627"/>
      <c r="S53" s="635"/>
      <c r="T53" s="51"/>
    </row>
    <row r="54" spans="1:20" ht="21" customHeight="1">
      <c r="A54" s="628" t="s">
        <v>58</v>
      </c>
      <c r="B54" s="117" t="s">
        <v>59</v>
      </c>
      <c r="C54" s="117" t="s">
        <v>60</v>
      </c>
      <c r="D54" s="630" t="s">
        <v>61</v>
      </c>
      <c r="E54" s="631"/>
      <c r="F54" s="632" t="s">
        <v>106</v>
      </c>
      <c r="G54" s="117" t="s">
        <v>62</v>
      </c>
      <c r="H54" s="569" t="s">
        <v>62</v>
      </c>
      <c r="I54" s="118" t="s">
        <v>63</v>
      </c>
      <c r="K54" s="628" t="s">
        <v>58</v>
      </c>
      <c r="L54" s="117" t="s">
        <v>59</v>
      </c>
      <c r="M54" s="117" t="s">
        <v>60</v>
      </c>
      <c r="N54" s="630" t="s">
        <v>61</v>
      </c>
      <c r="O54" s="631"/>
      <c r="P54" s="632" t="s">
        <v>106</v>
      </c>
      <c r="Q54" s="117" t="s">
        <v>62</v>
      </c>
      <c r="R54" s="569" t="s">
        <v>62</v>
      </c>
      <c r="S54" s="118" t="s">
        <v>63</v>
      </c>
      <c r="T54" s="55"/>
    </row>
    <row r="55" spans="1:20" ht="21" customHeight="1" thickBot="1">
      <c r="A55" s="629"/>
      <c r="B55" s="120" t="s">
        <v>64</v>
      </c>
      <c r="C55" s="120" t="s">
        <v>61</v>
      </c>
      <c r="D55" s="121" t="s">
        <v>39</v>
      </c>
      <c r="E55" s="121" t="s">
        <v>40</v>
      </c>
      <c r="F55" s="633"/>
      <c r="G55" s="120" t="s">
        <v>65</v>
      </c>
      <c r="H55" s="570" t="s">
        <v>151</v>
      </c>
      <c r="I55" s="122" t="s">
        <v>66</v>
      </c>
      <c r="K55" s="629"/>
      <c r="L55" s="120" t="s">
        <v>64</v>
      </c>
      <c r="M55" s="120" t="s">
        <v>61</v>
      </c>
      <c r="N55" s="121" t="s">
        <v>39</v>
      </c>
      <c r="O55" s="121" t="s">
        <v>40</v>
      </c>
      <c r="P55" s="633"/>
      <c r="Q55" s="120" t="s">
        <v>65</v>
      </c>
      <c r="R55" s="570" t="s">
        <v>151</v>
      </c>
      <c r="S55" s="122" t="s">
        <v>66</v>
      </c>
      <c r="T55" s="54"/>
    </row>
    <row r="56" spans="1:20" ht="26.1" customHeight="1">
      <c r="A56" s="131">
        <v>7</v>
      </c>
      <c r="B56" s="125" t="str">
        <f>'Flight Groups'!L14</f>
        <v>B</v>
      </c>
      <c r="C56" s="126">
        <f>IF(ISBLANK('Round 7'!$L$2),"",('Round 7'!$L$2))</f>
        <v>10</v>
      </c>
      <c r="D56" s="132"/>
      <c r="E56" s="133"/>
      <c r="F56" s="133"/>
      <c r="G56" s="134"/>
      <c r="H56" s="574"/>
      <c r="I56" s="135"/>
      <c r="K56" s="131">
        <v>7</v>
      </c>
      <c r="L56" s="125" t="str">
        <f>'Flight Groups'!L15</f>
        <v>A</v>
      </c>
      <c r="M56" s="126">
        <f>IF(ISBLANK('Round 7'!$L$2),"",('Round 7'!$L$2))</f>
        <v>10</v>
      </c>
      <c r="N56" s="132"/>
      <c r="O56" s="133"/>
      <c r="P56" s="133"/>
      <c r="Q56" s="134"/>
      <c r="R56" s="574"/>
      <c r="S56" s="135"/>
      <c r="T56" s="57"/>
    </row>
    <row r="57" spans="1:20" ht="26.1" customHeight="1">
      <c r="A57" s="143">
        <f>A56+1</f>
        <v>8</v>
      </c>
      <c r="B57" s="137" t="str">
        <f>'Flight Groups'!M14</f>
        <v>A</v>
      </c>
      <c r="C57" s="138">
        <f>IF(ISBLANK('Round 8'!$L$2),"",('Round 8'!$L$2))</f>
        <v>10</v>
      </c>
      <c r="D57" s="144"/>
      <c r="E57" s="145"/>
      <c r="F57" s="145"/>
      <c r="G57" s="146"/>
      <c r="H57" s="575"/>
      <c r="I57" s="147"/>
      <c r="K57" s="143">
        <f>K56+1</f>
        <v>8</v>
      </c>
      <c r="L57" s="137" t="str">
        <f>'Flight Groups'!M15</f>
        <v>B</v>
      </c>
      <c r="M57" s="138">
        <f>IF(ISBLANK('Round 8'!$L$2),"",('Round 8'!$L$2))</f>
        <v>10</v>
      </c>
      <c r="N57" s="144"/>
      <c r="O57" s="145"/>
      <c r="P57" s="145"/>
      <c r="Q57" s="146"/>
      <c r="R57" s="575"/>
      <c r="S57" s="147"/>
      <c r="T57" s="58"/>
    </row>
    <row r="58" spans="1:20" ht="26.1" customHeight="1">
      <c r="A58" s="143">
        <f>A57+1</f>
        <v>9</v>
      </c>
      <c r="B58" s="137" t="str">
        <f>'Flight Groups'!N14</f>
        <v>A</v>
      </c>
      <c r="C58" s="138">
        <f>IF(ISBLANK('Round 9'!$L$2),"",('Round 9'!$L$2))</f>
        <v>10</v>
      </c>
      <c r="D58" s="144"/>
      <c r="E58" s="145"/>
      <c r="F58" s="145"/>
      <c r="G58" s="146"/>
      <c r="H58" s="575"/>
      <c r="I58" s="147"/>
      <c r="K58" s="143">
        <f>K57+1</f>
        <v>9</v>
      </c>
      <c r="L58" s="137" t="str">
        <f>'Flight Groups'!N15</f>
        <v>B</v>
      </c>
      <c r="M58" s="138">
        <f>IF(ISBLANK('Round 9'!$L$2),"",('Round 9'!$L$2))</f>
        <v>10</v>
      </c>
      <c r="N58" s="144"/>
      <c r="O58" s="145"/>
      <c r="P58" s="145"/>
      <c r="Q58" s="146"/>
      <c r="R58" s="575"/>
      <c r="S58" s="147"/>
      <c r="T58" s="58"/>
    </row>
    <row r="59" spans="1:20" ht="26.1" customHeight="1">
      <c r="A59" s="143">
        <f>A58+1</f>
        <v>10</v>
      </c>
      <c r="B59" s="137" t="str">
        <f>'Flight Groups'!O14</f>
        <v>B</v>
      </c>
      <c r="C59" s="138">
        <f>IF(ISBLANK('Round 10'!$L$2),"",('Round 10'!$L$2))</f>
        <v>10</v>
      </c>
      <c r="D59" s="144"/>
      <c r="E59" s="145"/>
      <c r="F59" s="145"/>
      <c r="G59" s="146"/>
      <c r="H59" s="575"/>
      <c r="I59" s="147"/>
      <c r="K59" s="143">
        <f>K58+1</f>
        <v>10</v>
      </c>
      <c r="L59" s="137" t="str">
        <f>'Flight Groups'!O15</f>
        <v>A</v>
      </c>
      <c r="M59" s="138">
        <f>IF(ISBLANK('Round 10'!$L$2),"",('Round 10'!$L$2))</f>
        <v>10</v>
      </c>
      <c r="N59" s="144"/>
      <c r="O59" s="145"/>
      <c r="P59" s="145"/>
      <c r="Q59" s="146"/>
      <c r="R59" s="575"/>
      <c r="S59" s="147"/>
      <c r="T59" s="59"/>
    </row>
    <row r="60" spans="1:20" ht="26.1" customHeight="1">
      <c r="A60" s="143">
        <f>A59+1</f>
        <v>11</v>
      </c>
      <c r="B60" s="137" t="str">
        <f>'Flight Groups'!P14</f>
        <v>A</v>
      </c>
      <c r="C60" s="138">
        <f>IF(ISBLANK('Round 11'!$L$2),"",('Round 11'!$L$2))</f>
        <v>10</v>
      </c>
      <c r="D60" s="149"/>
      <c r="E60" s="150"/>
      <c r="F60" s="150"/>
      <c r="G60" s="151"/>
      <c r="H60" s="576"/>
      <c r="I60" s="152"/>
      <c r="K60" s="143">
        <f>K59+1</f>
        <v>11</v>
      </c>
      <c r="L60" s="137" t="str">
        <f>'Flight Groups'!P15</f>
        <v>B</v>
      </c>
      <c r="M60" s="138">
        <f>IF(ISBLANK('Round 11'!$L$2),"",('Round 11'!$L$2))</f>
        <v>10</v>
      </c>
      <c r="N60" s="149"/>
      <c r="O60" s="150"/>
      <c r="P60" s="150"/>
      <c r="Q60" s="151"/>
      <c r="R60" s="576"/>
      <c r="S60" s="152"/>
      <c r="T60" s="59"/>
    </row>
    <row r="61" spans="1:20" ht="26.1" customHeight="1" thickBot="1">
      <c r="A61" s="160">
        <f>A60+1</f>
        <v>12</v>
      </c>
      <c r="B61" s="154" t="str">
        <f>'Flight Groups'!Q14</f>
        <v>A</v>
      </c>
      <c r="C61" s="155">
        <f>IF(ISBLANK('Round 12'!$L$2),"",('Round 12'!$L$2))</f>
        <v>10</v>
      </c>
      <c r="D61" s="161"/>
      <c r="E61" s="162"/>
      <c r="F61" s="162"/>
      <c r="G61" s="163"/>
      <c r="H61" s="577"/>
      <c r="I61" s="164"/>
      <c r="K61" s="160">
        <f>K60+1</f>
        <v>12</v>
      </c>
      <c r="L61" s="154" t="str">
        <f>'Flight Groups'!Q15</f>
        <v>B</v>
      </c>
      <c r="M61" s="155">
        <f>IF(ISBLANK('Round 12'!$L$2),"",('Round 12'!$L$2))</f>
        <v>10</v>
      </c>
      <c r="N61" s="161"/>
      <c r="O61" s="162"/>
      <c r="P61" s="162"/>
      <c r="Q61" s="163"/>
      <c r="R61" s="577"/>
      <c r="S61" s="164"/>
      <c r="T61" s="59"/>
    </row>
    <row r="62" spans="1:20" ht="21" customHeight="1">
      <c r="A62" s="59"/>
      <c r="B62" s="37"/>
      <c r="C62" s="84"/>
      <c r="D62" s="59"/>
      <c r="E62" s="60"/>
      <c r="F62" s="60"/>
      <c r="G62" s="61"/>
      <c r="H62" s="61"/>
      <c r="I62" s="59"/>
      <c r="K62" s="59"/>
      <c r="L62" s="37"/>
      <c r="M62" s="103"/>
      <c r="N62" s="59"/>
      <c r="O62" s="60"/>
      <c r="P62" s="60"/>
      <c r="Q62" s="61"/>
      <c r="R62" s="61"/>
      <c r="S62" s="59"/>
      <c r="T62" s="59"/>
    </row>
    <row r="63" spans="1:20" ht="21" customHeight="1">
      <c r="T63" s="59"/>
    </row>
    <row r="64" spans="1:20" ht="24.95" customHeight="1">
      <c r="A64" s="98">
        <v>11</v>
      </c>
      <c r="B64" s="99"/>
      <c r="C64" s="99"/>
      <c r="D64" s="100"/>
      <c r="E64" s="100"/>
      <c r="F64" s="100"/>
      <c r="G64" s="100"/>
      <c r="H64" s="100"/>
      <c r="I64" s="100"/>
      <c r="J64" s="70"/>
      <c r="K64" s="98">
        <v>12</v>
      </c>
      <c r="L64" s="50"/>
      <c r="M64" s="50"/>
      <c r="N64" s="51"/>
      <c r="O64" s="51"/>
      <c r="P64" s="100"/>
      <c r="Q64" s="51"/>
      <c r="R64" s="100"/>
      <c r="S64" s="51"/>
      <c r="T64" s="59"/>
    </row>
    <row r="65" spans="1:20" ht="24.95" customHeight="1">
      <c r="A65" s="52" t="s">
        <v>27</v>
      </c>
      <c r="B65" s="626" t="str">
        <f>IF(ISBLANK('Flight Groups'!C16),"",'Flight Groups'!C16)</f>
        <v/>
      </c>
      <c r="C65" s="626"/>
      <c r="D65" s="626"/>
      <c r="E65" s="626"/>
      <c r="F65" s="397"/>
      <c r="G65" s="61"/>
      <c r="H65" s="61"/>
      <c r="I65" s="53"/>
      <c r="J65" s="95"/>
      <c r="K65" s="52" t="s">
        <v>27</v>
      </c>
      <c r="L65" s="626" t="str">
        <f>IF(ISBLANK('Flight Groups'!C17),"",'Flight Groups'!C17)</f>
        <v/>
      </c>
      <c r="M65" s="626"/>
      <c r="N65" s="626"/>
      <c r="O65" s="626"/>
      <c r="P65" s="397"/>
      <c r="Q65" s="61"/>
      <c r="R65" s="61"/>
      <c r="S65" s="53"/>
    </row>
    <row r="66" spans="1:20" ht="24.95" customHeight="1" thickBot="1">
      <c r="A66" s="56" t="s">
        <v>28</v>
      </c>
      <c r="B66" s="635" t="str">
        <f>IF(ISBLANK('Flight Groups'!D16),"",'Flight Groups'!D16)</f>
        <v/>
      </c>
      <c r="C66" s="635"/>
      <c r="D66" s="635"/>
      <c r="E66" s="635"/>
      <c r="F66" s="635"/>
      <c r="G66" s="635"/>
      <c r="H66" s="627"/>
      <c r="I66" s="635"/>
      <c r="J66" s="95"/>
      <c r="K66" s="78" t="s">
        <v>28</v>
      </c>
      <c r="L66" s="635" t="str">
        <f>IF(ISBLANK('Flight Groups'!D17),"",'Flight Groups'!D17)</f>
        <v/>
      </c>
      <c r="M66" s="635"/>
      <c r="N66" s="635"/>
      <c r="O66" s="635"/>
      <c r="P66" s="635"/>
      <c r="Q66" s="635"/>
      <c r="R66" s="627"/>
      <c r="S66" s="635"/>
      <c r="T66" s="51"/>
    </row>
    <row r="67" spans="1:20" ht="21" customHeight="1">
      <c r="A67" s="628" t="s">
        <v>58</v>
      </c>
      <c r="B67" s="117" t="s">
        <v>59</v>
      </c>
      <c r="C67" s="117" t="s">
        <v>60</v>
      </c>
      <c r="D67" s="630" t="s">
        <v>61</v>
      </c>
      <c r="E67" s="631"/>
      <c r="F67" s="632" t="s">
        <v>106</v>
      </c>
      <c r="G67" s="117" t="s">
        <v>62</v>
      </c>
      <c r="H67" s="569" t="s">
        <v>62</v>
      </c>
      <c r="I67" s="118" t="s">
        <v>63</v>
      </c>
      <c r="K67" s="628" t="s">
        <v>58</v>
      </c>
      <c r="L67" s="117" t="s">
        <v>59</v>
      </c>
      <c r="M67" s="117" t="s">
        <v>60</v>
      </c>
      <c r="N67" s="630" t="s">
        <v>61</v>
      </c>
      <c r="O67" s="631"/>
      <c r="P67" s="632" t="s">
        <v>106</v>
      </c>
      <c r="Q67" s="117" t="s">
        <v>62</v>
      </c>
      <c r="R67" s="569" t="s">
        <v>62</v>
      </c>
      <c r="S67" s="118" t="s">
        <v>63</v>
      </c>
      <c r="T67" s="55"/>
    </row>
    <row r="68" spans="1:20" ht="21" customHeight="1" thickBot="1">
      <c r="A68" s="629"/>
      <c r="B68" s="120" t="s">
        <v>64</v>
      </c>
      <c r="C68" s="120" t="s">
        <v>61</v>
      </c>
      <c r="D68" s="121" t="s">
        <v>39</v>
      </c>
      <c r="E68" s="121" t="s">
        <v>40</v>
      </c>
      <c r="F68" s="633"/>
      <c r="G68" s="120" t="s">
        <v>65</v>
      </c>
      <c r="H68" s="570" t="s">
        <v>151</v>
      </c>
      <c r="I68" s="122" t="s">
        <v>66</v>
      </c>
      <c r="K68" s="629"/>
      <c r="L68" s="120" t="s">
        <v>64</v>
      </c>
      <c r="M68" s="120" t="s">
        <v>61</v>
      </c>
      <c r="N68" s="121" t="s">
        <v>39</v>
      </c>
      <c r="O68" s="121" t="s">
        <v>40</v>
      </c>
      <c r="P68" s="633"/>
      <c r="Q68" s="120" t="s">
        <v>65</v>
      </c>
      <c r="R68" s="570" t="s">
        <v>151</v>
      </c>
      <c r="S68" s="122" t="s">
        <v>66</v>
      </c>
      <c r="T68" s="54"/>
    </row>
    <row r="69" spans="1:20" ht="26.1" customHeight="1">
      <c r="A69" s="131">
        <v>7</v>
      </c>
      <c r="B69" s="125" t="str">
        <f>'Flight Groups'!L16</f>
        <v>B</v>
      </c>
      <c r="C69" s="126">
        <f>IF(ISBLANK('Round 7'!$L$2),"",('Round 7'!$L$2))</f>
        <v>10</v>
      </c>
      <c r="D69" s="132"/>
      <c r="E69" s="133"/>
      <c r="F69" s="133"/>
      <c r="G69" s="134"/>
      <c r="H69" s="574"/>
      <c r="I69" s="135"/>
      <c r="K69" s="131">
        <v>7</v>
      </c>
      <c r="L69" s="125" t="str">
        <f>'Flight Groups'!L17</f>
        <v>A</v>
      </c>
      <c r="M69" s="126">
        <f>IF(ISBLANK('Round 7'!$L$2),"",('Round 7'!$L$2))</f>
        <v>10</v>
      </c>
      <c r="N69" s="132"/>
      <c r="O69" s="133"/>
      <c r="P69" s="133"/>
      <c r="Q69" s="134"/>
      <c r="R69" s="574"/>
      <c r="S69" s="135"/>
      <c r="T69" s="57"/>
    </row>
    <row r="70" spans="1:20" ht="26.1" customHeight="1">
      <c r="A70" s="143">
        <f>A69+1</f>
        <v>8</v>
      </c>
      <c r="B70" s="137" t="str">
        <f>'Flight Groups'!M16</f>
        <v>A</v>
      </c>
      <c r="C70" s="138">
        <f>IF(ISBLANK('Round 8'!$L$2),"",('Round 8'!$L$2))</f>
        <v>10</v>
      </c>
      <c r="D70" s="144"/>
      <c r="E70" s="145"/>
      <c r="F70" s="145"/>
      <c r="G70" s="146"/>
      <c r="H70" s="575"/>
      <c r="I70" s="147"/>
      <c r="K70" s="143">
        <f>K69+1</f>
        <v>8</v>
      </c>
      <c r="L70" s="137" t="str">
        <f>'Flight Groups'!M17</f>
        <v>B</v>
      </c>
      <c r="M70" s="138">
        <f>IF(ISBLANK('Round 8'!$L$2),"",('Round 8'!$L$2))</f>
        <v>10</v>
      </c>
      <c r="N70" s="144"/>
      <c r="O70" s="145"/>
      <c r="P70" s="145"/>
      <c r="Q70" s="146"/>
      <c r="R70" s="575"/>
      <c r="S70" s="147"/>
      <c r="T70" s="58"/>
    </row>
    <row r="71" spans="1:20" ht="26.1" customHeight="1">
      <c r="A71" s="143">
        <f>A70+1</f>
        <v>9</v>
      </c>
      <c r="B71" s="137" t="str">
        <f>'Flight Groups'!N16</f>
        <v>A</v>
      </c>
      <c r="C71" s="138">
        <f>IF(ISBLANK('Round 9'!$L$2),"",('Round 9'!$L$2))</f>
        <v>10</v>
      </c>
      <c r="D71" s="144"/>
      <c r="E71" s="145"/>
      <c r="F71" s="145"/>
      <c r="G71" s="146"/>
      <c r="H71" s="575"/>
      <c r="I71" s="147"/>
      <c r="K71" s="143">
        <f>K70+1</f>
        <v>9</v>
      </c>
      <c r="L71" s="137" t="str">
        <f>'Flight Groups'!N17</f>
        <v>B</v>
      </c>
      <c r="M71" s="138">
        <f>IF(ISBLANK('Round 9'!$L$2),"",('Round 9'!$L$2))</f>
        <v>10</v>
      </c>
      <c r="N71" s="144"/>
      <c r="O71" s="145"/>
      <c r="P71" s="145"/>
      <c r="Q71" s="146"/>
      <c r="R71" s="575"/>
      <c r="S71" s="147"/>
      <c r="T71" s="58"/>
    </row>
    <row r="72" spans="1:20" ht="26.1" customHeight="1">
      <c r="A72" s="143">
        <f>A71+1</f>
        <v>10</v>
      </c>
      <c r="B72" s="137" t="str">
        <f>'Flight Groups'!O16</f>
        <v>B</v>
      </c>
      <c r="C72" s="138">
        <f>IF(ISBLANK('Round 10'!$L$2),"",('Round 10'!$L$2))</f>
        <v>10</v>
      </c>
      <c r="D72" s="144"/>
      <c r="E72" s="145"/>
      <c r="F72" s="145"/>
      <c r="G72" s="146"/>
      <c r="H72" s="575"/>
      <c r="I72" s="147"/>
      <c r="K72" s="143">
        <f>K71+1</f>
        <v>10</v>
      </c>
      <c r="L72" s="137" t="str">
        <f>'Flight Groups'!O17</f>
        <v>A</v>
      </c>
      <c r="M72" s="138">
        <f>IF(ISBLANK('Round 10'!$L$2),"",('Round 10'!$L$2))</f>
        <v>10</v>
      </c>
      <c r="N72" s="144"/>
      <c r="O72" s="145"/>
      <c r="P72" s="145"/>
      <c r="Q72" s="146"/>
      <c r="R72" s="575"/>
      <c r="S72" s="147"/>
      <c r="T72" s="59"/>
    </row>
    <row r="73" spans="1:20" ht="26.1" customHeight="1">
      <c r="A73" s="143">
        <f>A72+1</f>
        <v>11</v>
      </c>
      <c r="B73" s="137" t="str">
        <f>'Flight Groups'!P16</f>
        <v>A</v>
      </c>
      <c r="C73" s="138">
        <f>IF(ISBLANK('Round 11'!$L$2),"",('Round 11'!$L$2))</f>
        <v>10</v>
      </c>
      <c r="D73" s="149"/>
      <c r="E73" s="150"/>
      <c r="F73" s="150"/>
      <c r="G73" s="151"/>
      <c r="H73" s="576"/>
      <c r="I73" s="152"/>
      <c r="K73" s="143">
        <f>K72+1</f>
        <v>11</v>
      </c>
      <c r="L73" s="137" t="str">
        <f>'Flight Groups'!P17</f>
        <v>B</v>
      </c>
      <c r="M73" s="138">
        <f>IF(ISBLANK('Round 11'!$L$2),"",('Round 11'!$L$2))</f>
        <v>10</v>
      </c>
      <c r="N73" s="149"/>
      <c r="O73" s="150"/>
      <c r="P73" s="150"/>
      <c r="Q73" s="151"/>
      <c r="R73" s="576"/>
      <c r="S73" s="152"/>
      <c r="T73" s="59"/>
    </row>
    <row r="74" spans="1:20" ht="26.1" customHeight="1" thickBot="1">
      <c r="A74" s="160">
        <f>A73+1</f>
        <v>12</v>
      </c>
      <c r="B74" s="154" t="str">
        <f>'Flight Groups'!Q16</f>
        <v>A</v>
      </c>
      <c r="C74" s="155">
        <f>IF(ISBLANK('Round 12'!$L$2),"",('Round 12'!$L$2))</f>
        <v>10</v>
      </c>
      <c r="D74" s="161"/>
      <c r="E74" s="162"/>
      <c r="F74" s="162"/>
      <c r="G74" s="163"/>
      <c r="H74" s="577"/>
      <c r="I74" s="164"/>
      <c r="K74" s="160">
        <f>K73+1</f>
        <v>12</v>
      </c>
      <c r="L74" s="154" t="str">
        <f>'Flight Groups'!Q17</f>
        <v>B</v>
      </c>
      <c r="M74" s="155">
        <f>IF(ISBLANK('Round 12'!$L$2),"",('Round 12'!$L$2))</f>
        <v>10</v>
      </c>
      <c r="N74" s="161"/>
      <c r="O74" s="162"/>
      <c r="P74" s="162"/>
      <c r="Q74" s="163"/>
      <c r="R74" s="577"/>
      <c r="S74" s="164"/>
      <c r="T74" s="59"/>
    </row>
    <row r="75" spans="1:20" ht="21" customHeight="1">
      <c r="A75" s="59"/>
      <c r="B75" s="37"/>
      <c r="C75" s="59"/>
      <c r="D75" s="59"/>
      <c r="E75" s="60"/>
      <c r="F75" s="60"/>
      <c r="G75" s="61"/>
      <c r="H75" s="61"/>
      <c r="I75" s="59"/>
      <c r="K75" s="59"/>
      <c r="L75" s="37"/>
      <c r="M75" s="59"/>
      <c r="N75" s="59"/>
      <c r="O75" s="60"/>
      <c r="P75" s="60"/>
      <c r="Q75" s="61"/>
      <c r="R75" s="61"/>
      <c r="S75" s="59"/>
      <c r="T75" s="59"/>
    </row>
    <row r="76" spans="1:20" ht="24.95" customHeight="1">
      <c r="A76" s="98">
        <v>13</v>
      </c>
      <c r="B76" s="87"/>
      <c r="C76" s="87"/>
      <c r="D76" s="88"/>
      <c r="E76" s="88"/>
      <c r="F76" s="88"/>
      <c r="G76" s="88"/>
      <c r="H76" s="88"/>
      <c r="I76" s="88"/>
      <c r="J76" s="89"/>
      <c r="K76" s="98">
        <v>14</v>
      </c>
      <c r="L76" s="50"/>
      <c r="M76" s="50"/>
      <c r="N76" s="51"/>
      <c r="O76" s="51"/>
      <c r="P76" s="88"/>
      <c r="Q76" s="51"/>
      <c r="R76" s="88"/>
      <c r="S76" s="51"/>
      <c r="T76" s="59"/>
    </row>
    <row r="77" spans="1:20" ht="24.95" customHeight="1">
      <c r="A77" s="52" t="s">
        <v>27</v>
      </c>
      <c r="B77" s="626" t="str">
        <f>IF(ISBLANK('Flight Groups'!C18),"",'Flight Groups'!C18)</f>
        <v/>
      </c>
      <c r="C77" s="626"/>
      <c r="D77" s="626"/>
      <c r="E77" s="626"/>
      <c r="F77" s="397"/>
      <c r="G77" s="61"/>
      <c r="H77" s="61"/>
      <c r="I77" s="53"/>
      <c r="J77" s="95"/>
      <c r="K77" s="52" t="s">
        <v>27</v>
      </c>
      <c r="L77" s="626" t="str">
        <f>IF(ISBLANK('Flight Groups'!C19),"",'Flight Groups'!C19)</f>
        <v/>
      </c>
      <c r="M77" s="626"/>
      <c r="N77" s="626"/>
      <c r="O77" s="626"/>
      <c r="P77" s="397"/>
      <c r="Q77" s="61"/>
      <c r="R77" s="61"/>
      <c r="S77" s="53"/>
      <c r="T77" s="59"/>
    </row>
    <row r="78" spans="1:20" ht="24.95" customHeight="1" thickBot="1">
      <c r="A78" s="78" t="s">
        <v>28</v>
      </c>
      <c r="B78" s="635" t="str">
        <f>IF(ISBLANK('Flight Groups'!D18),"",'Flight Groups'!D18)</f>
        <v/>
      </c>
      <c r="C78" s="635"/>
      <c r="D78" s="635"/>
      <c r="E78" s="635"/>
      <c r="F78" s="635"/>
      <c r="G78" s="635"/>
      <c r="H78" s="627"/>
      <c r="I78" s="635"/>
      <c r="J78" s="95"/>
      <c r="K78" s="78" t="s">
        <v>28</v>
      </c>
      <c r="L78" s="635" t="str">
        <f>IF(ISBLANK('Flight Groups'!D19),"",'Flight Groups'!D19)</f>
        <v/>
      </c>
      <c r="M78" s="635"/>
      <c r="N78" s="635"/>
      <c r="O78" s="635"/>
      <c r="P78" s="635"/>
      <c r="Q78" s="635"/>
      <c r="R78" s="627"/>
      <c r="S78" s="635"/>
      <c r="T78" s="59"/>
    </row>
    <row r="79" spans="1:20" ht="21" customHeight="1">
      <c r="A79" s="628" t="s">
        <v>58</v>
      </c>
      <c r="B79" s="117" t="s">
        <v>59</v>
      </c>
      <c r="C79" s="117" t="s">
        <v>60</v>
      </c>
      <c r="D79" s="630" t="s">
        <v>61</v>
      </c>
      <c r="E79" s="631"/>
      <c r="F79" s="632" t="s">
        <v>106</v>
      </c>
      <c r="G79" s="117" t="s">
        <v>62</v>
      </c>
      <c r="H79" s="569" t="s">
        <v>62</v>
      </c>
      <c r="I79" s="118" t="s">
        <v>63</v>
      </c>
      <c r="K79" s="628" t="s">
        <v>58</v>
      </c>
      <c r="L79" s="117" t="s">
        <v>59</v>
      </c>
      <c r="M79" s="117" t="s">
        <v>60</v>
      </c>
      <c r="N79" s="630" t="s">
        <v>61</v>
      </c>
      <c r="O79" s="631"/>
      <c r="P79" s="632" t="s">
        <v>106</v>
      </c>
      <c r="Q79" s="117" t="s">
        <v>62</v>
      </c>
      <c r="R79" s="569" t="s">
        <v>62</v>
      </c>
      <c r="S79" s="118" t="s">
        <v>63</v>
      </c>
      <c r="T79" s="59"/>
    </row>
    <row r="80" spans="1:20" ht="21" customHeight="1" thickBot="1">
      <c r="A80" s="629"/>
      <c r="B80" s="120" t="s">
        <v>64</v>
      </c>
      <c r="C80" s="120" t="s">
        <v>61</v>
      </c>
      <c r="D80" s="121" t="s">
        <v>39</v>
      </c>
      <c r="E80" s="121" t="s">
        <v>40</v>
      </c>
      <c r="F80" s="633"/>
      <c r="G80" s="120" t="s">
        <v>65</v>
      </c>
      <c r="H80" s="570" t="s">
        <v>151</v>
      </c>
      <c r="I80" s="122" t="s">
        <v>66</v>
      </c>
      <c r="K80" s="629"/>
      <c r="L80" s="120" t="s">
        <v>64</v>
      </c>
      <c r="M80" s="120" t="s">
        <v>61</v>
      </c>
      <c r="N80" s="121" t="s">
        <v>39</v>
      </c>
      <c r="O80" s="121" t="s">
        <v>40</v>
      </c>
      <c r="P80" s="633"/>
      <c r="Q80" s="120" t="s">
        <v>65</v>
      </c>
      <c r="R80" s="570" t="s">
        <v>151</v>
      </c>
      <c r="S80" s="122" t="s">
        <v>66</v>
      </c>
    </row>
    <row r="81" spans="1:20" ht="26.1" customHeight="1">
      <c r="A81" s="131">
        <v>7</v>
      </c>
      <c r="B81" s="125" t="str">
        <f>'Flight Groups'!L18</f>
        <v>B</v>
      </c>
      <c r="C81" s="126">
        <f>IF(ISBLANK('Round 7'!$L$2),"",('Round 7'!$L$2))</f>
        <v>10</v>
      </c>
      <c r="D81" s="132"/>
      <c r="E81" s="133"/>
      <c r="F81" s="133"/>
      <c r="G81" s="134"/>
      <c r="H81" s="574"/>
      <c r="I81" s="135"/>
      <c r="K81" s="131">
        <v>7</v>
      </c>
      <c r="L81" s="125" t="str">
        <f>'Flight Groups'!L19</f>
        <v>A</v>
      </c>
      <c r="M81" s="126">
        <f>IF(ISBLANK('Round 7'!$L$2),"",('Round 7'!$L$2))</f>
        <v>10</v>
      </c>
      <c r="N81" s="132"/>
      <c r="O81" s="133"/>
      <c r="P81" s="133"/>
      <c r="Q81" s="134"/>
      <c r="R81" s="574"/>
      <c r="S81" s="135"/>
    </row>
    <row r="82" spans="1:20" ht="26.1" customHeight="1">
      <c r="A82" s="143">
        <f>A81+1</f>
        <v>8</v>
      </c>
      <c r="B82" s="137" t="str">
        <f>'Flight Groups'!M18</f>
        <v>B</v>
      </c>
      <c r="C82" s="138">
        <f>IF(ISBLANK('Round 8'!$L$2),"",('Round 8'!$L$2))</f>
        <v>10</v>
      </c>
      <c r="D82" s="144"/>
      <c r="E82" s="145"/>
      <c r="F82" s="145"/>
      <c r="G82" s="146"/>
      <c r="H82" s="575"/>
      <c r="I82" s="147"/>
      <c r="K82" s="143">
        <f>K81+1</f>
        <v>8</v>
      </c>
      <c r="L82" s="137" t="str">
        <f>'Flight Groups'!M19</f>
        <v>A</v>
      </c>
      <c r="M82" s="138">
        <f>IF(ISBLANK('Round 8'!$L$2),"",('Round 8'!$L$2))</f>
        <v>10</v>
      </c>
      <c r="N82" s="144"/>
      <c r="O82" s="145"/>
      <c r="P82" s="145"/>
      <c r="Q82" s="146"/>
      <c r="R82" s="575"/>
      <c r="S82" s="147"/>
    </row>
    <row r="83" spans="1:20" ht="26.1" customHeight="1">
      <c r="A83" s="143">
        <f>A82+1</f>
        <v>9</v>
      </c>
      <c r="B83" s="137" t="str">
        <f>'Flight Groups'!N18</f>
        <v>A</v>
      </c>
      <c r="C83" s="138">
        <f>IF(ISBLANK('Round 9'!$L$2),"",('Round 9'!$L$2))</f>
        <v>10</v>
      </c>
      <c r="D83" s="144"/>
      <c r="E83" s="145"/>
      <c r="F83" s="145"/>
      <c r="G83" s="146"/>
      <c r="H83" s="575"/>
      <c r="I83" s="147"/>
      <c r="K83" s="143">
        <f>K82+1</f>
        <v>9</v>
      </c>
      <c r="L83" s="137" t="str">
        <f>'Flight Groups'!N19</f>
        <v>B</v>
      </c>
      <c r="M83" s="138">
        <f>IF(ISBLANK('Round 9'!$L$2),"",('Round 9'!$L$2))</f>
        <v>10</v>
      </c>
      <c r="N83" s="144"/>
      <c r="O83" s="145"/>
      <c r="P83" s="145"/>
      <c r="Q83" s="146"/>
      <c r="R83" s="575"/>
      <c r="S83" s="147"/>
      <c r="T83" s="51"/>
    </row>
    <row r="84" spans="1:20" ht="26.1" customHeight="1">
      <c r="A84" s="143">
        <f>A83+1</f>
        <v>10</v>
      </c>
      <c r="B84" s="137" t="str">
        <f>'Flight Groups'!O18</f>
        <v>A</v>
      </c>
      <c r="C84" s="138">
        <f>IF(ISBLANK('Round 10'!$L$2),"",('Round 10'!$L$2))</f>
        <v>10</v>
      </c>
      <c r="D84" s="144"/>
      <c r="E84" s="145"/>
      <c r="F84" s="145"/>
      <c r="G84" s="146"/>
      <c r="H84" s="575"/>
      <c r="I84" s="147"/>
      <c r="K84" s="143">
        <f>K83+1</f>
        <v>10</v>
      </c>
      <c r="L84" s="137" t="str">
        <f>'Flight Groups'!O19</f>
        <v>B</v>
      </c>
      <c r="M84" s="138">
        <f>IF(ISBLANK('Round 10'!$L$2),"",('Round 10'!$L$2))</f>
        <v>10</v>
      </c>
      <c r="N84" s="144"/>
      <c r="O84" s="145"/>
      <c r="P84" s="145"/>
      <c r="Q84" s="146"/>
      <c r="R84" s="575"/>
      <c r="S84" s="147"/>
      <c r="T84" s="53"/>
    </row>
    <row r="85" spans="1:20" ht="26.1" customHeight="1">
      <c r="A85" s="143">
        <f>A84+1</f>
        <v>11</v>
      </c>
      <c r="B85" s="137" t="str">
        <f>'Flight Groups'!P18</f>
        <v>B</v>
      </c>
      <c r="C85" s="138">
        <f>IF(ISBLANK('Round 11'!$L$2),"",('Round 11'!$L$2))</f>
        <v>10</v>
      </c>
      <c r="D85" s="144"/>
      <c r="E85" s="145"/>
      <c r="F85" s="145"/>
      <c r="G85" s="146"/>
      <c r="H85" s="575"/>
      <c r="I85" s="147"/>
      <c r="K85" s="143">
        <f>K84+1</f>
        <v>11</v>
      </c>
      <c r="L85" s="137" t="str">
        <f>'Flight Groups'!P19</f>
        <v>A</v>
      </c>
      <c r="M85" s="138">
        <f>IF(ISBLANK('Round 11'!$L$2),"",('Round 11'!$L$2))</f>
        <v>10</v>
      </c>
      <c r="N85" s="144"/>
      <c r="O85" s="145"/>
      <c r="P85" s="145"/>
      <c r="Q85" s="146"/>
      <c r="R85" s="575"/>
      <c r="S85" s="147"/>
      <c r="T85" s="55"/>
    </row>
    <row r="86" spans="1:20" ht="26.1" customHeight="1" thickBot="1">
      <c r="A86" s="160">
        <f>A85+1</f>
        <v>12</v>
      </c>
      <c r="B86" s="154" t="str">
        <f>'Flight Groups'!Q18</f>
        <v>A</v>
      </c>
      <c r="C86" s="155">
        <f>IF(ISBLANK('Round 12'!$L$2),"",('Round 12'!$L$2))</f>
        <v>10</v>
      </c>
      <c r="D86" s="161"/>
      <c r="E86" s="162"/>
      <c r="F86" s="162"/>
      <c r="G86" s="163"/>
      <c r="H86" s="577"/>
      <c r="I86" s="164"/>
      <c r="K86" s="160">
        <f>K85+1</f>
        <v>12</v>
      </c>
      <c r="L86" s="154" t="str">
        <f>'Flight Groups'!Q19</f>
        <v>B</v>
      </c>
      <c r="M86" s="155">
        <f>IF(ISBLANK('Round 12'!$L$2),"",('Round 12'!$L$2))</f>
        <v>10</v>
      </c>
      <c r="N86" s="161"/>
      <c r="O86" s="162"/>
      <c r="P86" s="162"/>
      <c r="Q86" s="163"/>
      <c r="R86" s="577"/>
      <c r="S86" s="164"/>
      <c r="T86" s="54"/>
    </row>
    <row r="87" spans="1:20" ht="21" customHeight="1">
      <c r="A87" s="59"/>
      <c r="B87" s="37"/>
      <c r="C87" s="84"/>
      <c r="D87" s="59"/>
      <c r="E87" s="60"/>
      <c r="F87" s="60"/>
      <c r="G87" s="61"/>
      <c r="H87" s="61"/>
      <c r="I87" s="59"/>
      <c r="K87" s="59"/>
      <c r="L87" s="37"/>
      <c r="M87" s="103"/>
      <c r="N87" s="59"/>
      <c r="O87" s="60"/>
      <c r="P87" s="60"/>
      <c r="Q87" s="61"/>
      <c r="R87" s="61"/>
      <c r="S87" s="59"/>
      <c r="T87" s="57"/>
    </row>
    <row r="88" spans="1:20" ht="21" customHeight="1">
      <c r="T88" s="58"/>
    </row>
    <row r="89" spans="1:20" ht="24.95" customHeight="1">
      <c r="A89" s="98">
        <v>15</v>
      </c>
      <c r="B89" s="99"/>
      <c r="C89" s="99"/>
      <c r="D89" s="100"/>
      <c r="E89" s="100"/>
      <c r="F89" s="100"/>
      <c r="G89" s="100"/>
      <c r="H89" s="100"/>
      <c r="I89" s="100"/>
      <c r="J89" s="70"/>
      <c r="K89" s="98">
        <v>16</v>
      </c>
      <c r="L89" s="99"/>
      <c r="M89" s="99"/>
      <c r="N89" s="100"/>
      <c r="O89" s="100"/>
      <c r="P89" s="100"/>
      <c r="Q89" s="100"/>
      <c r="R89" s="100"/>
      <c r="S89" s="100"/>
      <c r="T89" s="58"/>
    </row>
    <row r="90" spans="1:20" ht="24.95" customHeight="1">
      <c r="A90" s="52" t="s">
        <v>27</v>
      </c>
      <c r="B90" s="626" t="str">
        <f>IF(ISBLANK('Flight Groups'!C20),"",'Flight Groups'!C20)</f>
        <v/>
      </c>
      <c r="C90" s="626"/>
      <c r="D90" s="626"/>
      <c r="E90" s="626"/>
      <c r="F90" s="397"/>
      <c r="G90" s="61"/>
      <c r="H90" s="61"/>
      <c r="I90" s="53"/>
      <c r="J90" s="95"/>
      <c r="K90" s="52" t="s">
        <v>27</v>
      </c>
      <c r="L90" s="626" t="str">
        <f>IF(ISBLANK('Flight Groups'!C21),"",'Flight Groups'!C21)</f>
        <v/>
      </c>
      <c r="M90" s="626"/>
      <c r="N90" s="626"/>
      <c r="O90" s="626"/>
      <c r="P90" s="397"/>
      <c r="Q90" s="61"/>
      <c r="R90" s="61"/>
      <c r="S90" s="53"/>
      <c r="T90" s="59"/>
    </row>
    <row r="91" spans="1:20" ht="24.95" customHeight="1" thickBot="1">
      <c r="A91" s="56" t="s">
        <v>28</v>
      </c>
      <c r="B91" s="635" t="str">
        <f>IF(ISBLANK('Flight Groups'!D20),"",'Flight Groups'!D20)</f>
        <v/>
      </c>
      <c r="C91" s="635"/>
      <c r="D91" s="635"/>
      <c r="E91" s="635"/>
      <c r="F91" s="635"/>
      <c r="G91" s="635"/>
      <c r="H91" s="627"/>
      <c r="I91" s="635"/>
      <c r="J91" s="95"/>
      <c r="K91" s="78" t="s">
        <v>28</v>
      </c>
      <c r="L91" s="635" t="str">
        <f>IF(ISBLANK('Flight Groups'!D21),"",'Flight Groups'!D21)</f>
        <v/>
      </c>
      <c r="M91" s="635"/>
      <c r="N91" s="635"/>
      <c r="O91" s="635"/>
      <c r="P91" s="635"/>
      <c r="Q91" s="635"/>
      <c r="R91" s="627"/>
      <c r="S91" s="635"/>
      <c r="T91" s="59"/>
    </row>
    <row r="92" spans="1:20" ht="21" customHeight="1">
      <c r="A92" s="628" t="s">
        <v>58</v>
      </c>
      <c r="B92" s="117" t="s">
        <v>59</v>
      </c>
      <c r="C92" s="117" t="s">
        <v>60</v>
      </c>
      <c r="D92" s="630" t="s">
        <v>61</v>
      </c>
      <c r="E92" s="631"/>
      <c r="F92" s="632" t="s">
        <v>106</v>
      </c>
      <c r="G92" s="117" t="s">
        <v>62</v>
      </c>
      <c r="H92" s="569" t="s">
        <v>62</v>
      </c>
      <c r="I92" s="118" t="s">
        <v>63</v>
      </c>
      <c r="K92" s="628" t="s">
        <v>58</v>
      </c>
      <c r="L92" s="117" t="s">
        <v>59</v>
      </c>
      <c r="M92" s="117" t="s">
        <v>60</v>
      </c>
      <c r="N92" s="630" t="s">
        <v>61</v>
      </c>
      <c r="O92" s="631"/>
      <c r="P92" s="632" t="s">
        <v>106</v>
      </c>
      <c r="Q92" s="117" t="s">
        <v>62</v>
      </c>
      <c r="R92" s="569" t="s">
        <v>62</v>
      </c>
      <c r="S92" s="118" t="s">
        <v>63</v>
      </c>
      <c r="T92" s="59"/>
    </row>
    <row r="93" spans="1:20" ht="21" customHeight="1" thickBot="1">
      <c r="A93" s="629"/>
      <c r="B93" s="120" t="s">
        <v>64</v>
      </c>
      <c r="C93" s="120" t="s">
        <v>61</v>
      </c>
      <c r="D93" s="121" t="s">
        <v>39</v>
      </c>
      <c r="E93" s="121" t="s">
        <v>40</v>
      </c>
      <c r="F93" s="633"/>
      <c r="G93" s="120" t="s">
        <v>65</v>
      </c>
      <c r="H93" s="570" t="s">
        <v>151</v>
      </c>
      <c r="I93" s="122" t="s">
        <v>66</v>
      </c>
      <c r="K93" s="629"/>
      <c r="L93" s="120" t="s">
        <v>64</v>
      </c>
      <c r="M93" s="120" t="s">
        <v>61</v>
      </c>
      <c r="N93" s="121" t="s">
        <v>39</v>
      </c>
      <c r="O93" s="121" t="s">
        <v>40</v>
      </c>
      <c r="P93" s="633"/>
      <c r="Q93" s="120" t="s">
        <v>65</v>
      </c>
      <c r="R93" s="570" t="s">
        <v>151</v>
      </c>
      <c r="S93" s="122" t="s">
        <v>66</v>
      </c>
      <c r="T93" s="59"/>
    </row>
    <row r="94" spans="1:20" ht="26.1" customHeight="1">
      <c r="A94" s="131">
        <v>7</v>
      </c>
      <c r="B94" s="125" t="str">
        <f>'Flight Groups'!L20</f>
        <v>A</v>
      </c>
      <c r="C94" s="126">
        <f>IF(ISBLANK('Round 7'!$L$2),"",('Round 7'!$L$2))</f>
        <v>10</v>
      </c>
      <c r="D94" s="132"/>
      <c r="E94" s="133"/>
      <c r="F94" s="133"/>
      <c r="G94" s="134"/>
      <c r="H94" s="574"/>
      <c r="I94" s="135"/>
      <c r="K94" s="131">
        <v>7</v>
      </c>
      <c r="L94" s="125" t="str">
        <f>'Flight Groups'!L21</f>
        <v>B</v>
      </c>
      <c r="M94" s="126">
        <f>IF(ISBLANK('Round 7'!$L$2),"",('Round 7'!$L$2))</f>
        <v>10</v>
      </c>
      <c r="N94" s="132"/>
      <c r="O94" s="133"/>
      <c r="P94" s="133"/>
      <c r="Q94" s="134"/>
      <c r="R94" s="574"/>
      <c r="S94" s="135"/>
      <c r="T94" s="59"/>
    </row>
    <row r="95" spans="1:20" ht="26.1" customHeight="1">
      <c r="A95" s="143">
        <f>A94+1</f>
        <v>8</v>
      </c>
      <c r="B95" s="137" t="str">
        <f>'Flight Groups'!M20</f>
        <v>B</v>
      </c>
      <c r="C95" s="138">
        <f>IF(ISBLANK('Round 8'!$L$2),"",('Round 8'!$L$2))</f>
        <v>10</v>
      </c>
      <c r="D95" s="144"/>
      <c r="E95" s="145"/>
      <c r="F95" s="145"/>
      <c r="G95" s="146"/>
      <c r="H95" s="575"/>
      <c r="I95" s="147"/>
      <c r="K95" s="143">
        <f>K94+1</f>
        <v>8</v>
      </c>
      <c r="L95" s="137" t="str">
        <f>'Flight Groups'!M21</f>
        <v>A</v>
      </c>
      <c r="M95" s="138">
        <f>IF(ISBLANK('Round 8'!$L$2),"",('Round 8'!$L$2))</f>
        <v>10</v>
      </c>
      <c r="N95" s="144"/>
      <c r="O95" s="145"/>
      <c r="P95" s="145"/>
      <c r="Q95" s="146"/>
      <c r="R95" s="575"/>
      <c r="S95" s="147"/>
      <c r="T95" s="59"/>
    </row>
    <row r="96" spans="1:20" ht="26.1" customHeight="1">
      <c r="A96" s="143">
        <f>A95+1</f>
        <v>9</v>
      </c>
      <c r="B96" s="137" t="str">
        <f>'Flight Groups'!N20</f>
        <v>A</v>
      </c>
      <c r="C96" s="138">
        <f>IF(ISBLANK('Round 9'!$L$2),"",('Round 9'!$L$2))</f>
        <v>10</v>
      </c>
      <c r="D96" s="144"/>
      <c r="E96" s="145"/>
      <c r="F96" s="145"/>
      <c r="G96" s="146"/>
      <c r="H96" s="575"/>
      <c r="I96" s="147"/>
      <c r="K96" s="143">
        <f>K95+1</f>
        <v>9</v>
      </c>
      <c r="L96" s="137" t="str">
        <f>'Flight Groups'!N21</f>
        <v>B</v>
      </c>
      <c r="M96" s="138">
        <f>IF(ISBLANK('Round 9'!$L$2),"",('Round 9'!$L$2))</f>
        <v>10</v>
      </c>
      <c r="N96" s="144"/>
      <c r="O96" s="145"/>
      <c r="P96" s="145"/>
      <c r="Q96" s="146"/>
      <c r="R96" s="575"/>
      <c r="S96" s="147"/>
    </row>
    <row r="97" spans="1:20" ht="26.1" customHeight="1">
      <c r="A97" s="143">
        <f>A96+1</f>
        <v>10</v>
      </c>
      <c r="B97" s="137" t="str">
        <f>'Flight Groups'!O20</f>
        <v>B</v>
      </c>
      <c r="C97" s="138">
        <f>IF(ISBLANK('Round 10'!$L$2),"",('Round 10'!$L$2))</f>
        <v>10</v>
      </c>
      <c r="D97" s="144"/>
      <c r="E97" s="145"/>
      <c r="F97" s="145"/>
      <c r="G97" s="146"/>
      <c r="H97" s="575"/>
      <c r="I97" s="147"/>
      <c r="K97" s="143">
        <f>K96+1</f>
        <v>10</v>
      </c>
      <c r="L97" s="137" t="str">
        <f>'Flight Groups'!O21</f>
        <v>A</v>
      </c>
      <c r="M97" s="138">
        <f>IF(ISBLANK('Round 10'!$L$2),"",('Round 10'!$L$2))</f>
        <v>10</v>
      </c>
      <c r="N97" s="144"/>
      <c r="O97" s="145"/>
      <c r="P97" s="145"/>
      <c r="Q97" s="146"/>
      <c r="R97" s="575"/>
      <c r="S97" s="147"/>
    </row>
    <row r="98" spans="1:20" ht="26.1" customHeight="1">
      <c r="A98" s="143">
        <f>A97+1</f>
        <v>11</v>
      </c>
      <c r="B98" s="137" t="str">
        <f>'Flight Groups'!P20</f>
        <v>B</v>
      </c>
      <c r="C98" s="138">
        <f>IF(ISBLANK('Round 11'!$L$2),"",('Round 11'!$L$2))</f>
        <v>10</v>
      </c>
      <c r="D98" s="144"/>
      <c r="E98" s="145"/>
      <c r="F98" s="145"/>
      <c r="G98" s="146"/>
      <c r="H98" s="575"/>
      <c r="I98" s="147"/>
      <c r="K98" s="143">
        <f>K97+1</f>
        <v>11</v>
      </c>
      <c r="L98" s="137" t="str">
        <f>'Flight Groups'!P21</f>
        <v>A</v>
      </c>
      <c r="M98" s="138">
        <f>IF(ISBLANK('Round 11'!$L$2),"",('Round 11'!$L$2))</f>
        <v>10</v>
      </c>
      <c r="N98" s="144"/>
      <c r="O98" s="145"/>
      <c r="P98" s="145"/>
      <c r="Q98" s="146"/>
      <c r="R98" s="575"/>
      <c r="S98" s="147"/>
      <c r="T98" s="51"/>
    </row>
    <row r="99" spans="1:20" ht="26.1" customHeight="1" thickBot="1">
      <c r="A99" s="160">
        <f>A98+1</f>
        <v>12</v>
      </c>
      <c r="B99" s="154" t="str">
        <f>'Flight Groups'!Q20</f>
        <v>A</v>
      </c>
      <c r="C99" s="155">
        <f>IF(ISBLANK('Round 12'!$L$2),"",('Round 12'!$L$2))</f>
        <v>10</v>
      </c>
      <c r="D99" s="161"/>
      <c r="E99" s="162"/>
      <c r="F99" s="162"/>
      <c r="G99" s="163"/>
      <c r="H99" s="577"/>
      <c r="I99" s="164"/>
      <c r="K99" s="160">
        <f>K98+1</f>
        <v>12</v>
      </c>
      <c r="L99" s="154" t="str">
        <f>'Flight Groups'!Q21</f>
        <v>B</v>
      </c>
      <c r="M99" s="155">
        <f>IF(ISBLANK('Round 12'!$L$2),"",('Round 12'!$L$2))</f>
        <v>10</v>
      </c>
      <c r="N99" s="161"/>
      <c r="O99" s="162"/>
      <c r="P99" s="162"/>
      <c r="Q99" s="163"/>
      <c r="R99" s="577"/>
      <c r="S99" s="164"/>
      <c r="T99" s="53"/>
    </row>
    <row r="100" spans="1:20" ht="21" customHeight="1">
      <c r="A100" s="59"/>
      <c r="B100" s="62"/>
      <c r="C100" s="59"/>
      <c r="D100" s="59"/>
      <c r="E100" s="60"/>
      <c r="F100" s="60"/>
      <c r="G100" s="61"/>
      <c r="H100" s="61"/>
      <c r="I100" s="59"/>
      <c r="K100" s="59"/>
      <c r="L100" s="62"/>
      <c r="M100" s="59"/>
      <c r="N100" s="59"/>
      <c r="O100" s="60"/>
      <c r="P100" s="60"/>
      <c r="Q100" s="61"/>
      <c r="R100" s="61"/>
      <c r="S100" s="59"/>
      <c r="T100" s="53"/>
    </row>
    <row r="101" spans="1:20" s="70" customFormat="1" ht="24.95" customHeight="1">
      <c r="A101" s="98">
        <v>17</v>
      </c>
      <c r="B101" s="99"/>
      <c r="C101" s="99"/>
      <c r="D101" s="100"/>
      <c r="E101" s="100"/>
      <c r="F101" s="100"/>
      <c r="G101" s="100"/>
      <c r="H101" s="100"/>
      <c r="I101" s="100"/>
      <c r="K101" s="98">
        <v>18</v>
      </c>
      <c r="L101" s="99"/>
      <c r="M101" s="99"/>
      <c r="N101" s="100"/>
      <c r="O101" s="100"/>
      <c r="P101" s="100"/>
      <c r="Q101" s="100"/>
      <c r="R101" s="100"/>
      <c r="S101" s="100"/>
      <c r="T101" s="102"/>
    </row>
    <row r="102" spans="1:20" ht="24.95" customHeight="1">
      <c r="A102" s="52" t="s">
        <v>27</v>
      </c>
      <c r="B102" s="626" t="str">
        <f>IF(ISBLANK('Flight Groups'!C22),"",'Flight Groups'!C22)</f>
        <v/>
      </c>
      <c r="C102" s="626"/>
      <c r="D102" s="626"/>
      <c r="E102" s="626"/>
      <c r="F102" s="397"/>
      <c r="G102" s="61"/>
      <c r="H102" s="61"/>
      <c r="I102" s="53"/>
      <c r="J102" s="95"/>
      <c r="K102" s="52" t="s">
        <v>27</v>
      </c>
      <c r="L102" s="626" t="str">
        <f>IF(ISBLANK('Flight Groups'!C23),"",'Flight Groups'!C23)</f>
        <v/>
      </c>
      <c r="M102" s="626"/>
      <c r="N102" s="626"/>
      <c r="O102" s="626"/>
      <c r="P102" s="397"/>
      <c r="Q102" s="61"/>
      <c r="R102" s="61"/>
      <c r="S102" s="53"/>
      <c r="T102" s="54"/>
    </row>
    <row r="103" spans="1:20" ht="24.95" customHeight="1" thickBot="1">
      <c r="A103" s="56" t="s">
        <v>28</v>
      </c>
      <c r="B103" s="635" t="str">
        <f>IF(ISBLANK('Flight Groups'!D22),"",'Flight Groups'!D22)</f>
        <v/>
      </c>
      <c r="C103" s="635"/>
      <c r="D103" s="635"/>
      <c r="E103" s="635"/>
      <c r="F103" s="635"/>
      <c r="G103" s="635"/>
      <c r="H103" s="627"/>
      <c r="I103" s="635"/>
      <c r="J103" s="95"/>
      <c r="K103" s="78" t="s">
        <v>28</v>
      </c>
      <c r="L103" s="635" t="str">
        <f>IF(ISBLANK('Flight Groups'!D23),"",'Flight Groups'!D23)</f>
        <v/>
      </c>
      <c r="M103" s="635"/>
      <c r="N103" s="635"/>
      <c r="O103" s="635"/>
      <c r="P103" s="635"/>
      <c r="Q103" s="635"/>
      <c r="R103" s="627"/>
      <c r="S103" s="635"/>
      <c r="T103" s="58"/>
    </row>
    <row r="104" spans="1:20" ht="21" customHeight="1">
      <c r="A104" s="628" t="s">
        <v>58</v>
      </c>
      <c r="B104" s="117" t="s">
        <v>59</v>
      </c>
      <c r="C104" s="117" t="s">
        <v>60</v>
      </c>
      <c r="D104" s="630" t="s">
        <v>61</v>
      </c>
      <c r="E104" s="631"/>
      <c r="F104" s="632" t="s">
        <v>106</v>
      </c>
      <c r="G104" s="117" t="s">
        <v>62</v>
      </c>
      <c r="H104" s="569" t="s">
        <v>62</v>
      </c>
      <c r="I104" s="118" t="s">
        <v>63</v>
      </c>
      <c r="K104" s="628" t="s">
        <v>58</v>
      </c>
      <c r="L104" s="117" t="s">
        <v>59</v>
      </c>
      <c r="M104" s="117" t="s">
        <v>60</v>
      </c>
      <c r="N104" s="630" t="s">
        <v>61</v>
      </c>
      <c r="O104" s="631"/>
      <c r="P104" s="632" t="s">
        <v>106</v>
      </c>
      <c r="Q104" s="117" t="s">
        <v>62</v>
      </c>
      <c r="R104" s="569" t="s">
        <v>62</v>
      </c>
      <c r="S104" s="118" t="s">
        <v>63</v>
      </c>
      <c r="T104" s="59"/>
    </row>
    <row r="105" spans="1:20" ht="21" customHeight="1" thickBot="1">
      <c r="A105" s="629"/>
      <c r="B105" s="120" t="s">
        <v>64</v>
      </c>
      <c r="C105" s="120" t="s">
        <v>61</v>
      </c>
      <c r="D105" s="121" t="s">
        <v>39</v>
      </c>
      <c r="E105" s="121" t="s">
        <v>40</v>
      </c>
      <c r="F105" s="633"/>
      <c r="G105" s="120" t="s">
        <v>65</v>
      </c>
      <c r="H105" s="570" t="s">
        <v>151</v>
      </c>
      <c r="I105" s="122" t="s">
        <v>66</v>
      </c>
      <c r="K105" s="629"/>
      <c r="L105" s="120" t="s">
        <v>64</v>
      </c>
      <c r="M105" s="120" t="s">
        <v>61</v>
      </c>
      <c r="N105" s="121" t="s">
        <v>39</v>
      </c>
      <c r="O105" s="121" t="s">
        <v>40</v>
      </c>
      <c r="P105" s="633"/>
      <c r="Q105" s="120" t="s">
        <v>65</v>
      </c>
      <c r="R105" s="570" t="s">
        <v>151</v>
      </c>
      <c r="S105" s="122" t="s">
        <v>66</v>
      </c>
      <c r="T105" s="59"/>
    </row>
    <row r="106" spans="1:20" ht="26.1" customHeight="1">
      <c r="A106" s="131">
        <v>7</v>
      </c>
      <c r="B106" s="125" t="str">
        <f>'Flight Groups'!L22</f>
        <v>B</v>
      </c>
      <c r="C106" s="126">
        <f>IF(ISBLANK('Round 7'!$L$2),"",('Round 7'!$L$2))</f>
        <v>10</v>
      </c>
      <c r="D106" s="132"/>
      <c r="E106" s="133"/>
      <c r="F106" s="133"/>
      <c r="G106" s="134"/>
      <c r="H106" s="574"/>
      <c r="I106" s="135"/>
      <c r="K106" s="165">
        <v>7</v>
      </c>
      <c r="L106" s="125" t="str">
        <f>'Flight Groups'!L23</f>
        <v>A</v>
      </c>
      <c r="M106" s="126">
        <f>IF(ISBLANK('Round 7'!$L$2),"",('Round 7'!$L$2))</f>
        <v>10</v>
      </c>
      <c r="N106" s="132"/>
      <c r="O106" s="133"/>
      <c r="P106" s="133"/>
      <c r="Q106" s="134"/>
      <c r="R106" s="574"/>
      <c r="S106" s="135"/>
      <c r="T106" s="59"/>
    </row>
    <row r="107" spans="1:20" ht="26.1" customHeight="1">
      <c r="A107" s="143">
        <f>A106+1</f>
        <v>8</v>
      </c>
      <c r="B107" s="137" t="str">
        <f>'Flight Groups'!M22</f>
        <v>A</v>
      </c>
      <c r="C107" s="138">
        <f>IF(ISBLANK('Round 8'!$L$2),"",('Round 8'!$L$2))</f>
        <v>10</v>
      </c>
      <c r="D107" s="144"/>
      <c r="E107" s="145"/>
      <c r="F107" s="145"/>
      <c r="G107" s="146"/>
      <c r="H107" s="575"/>
      <c r="I107" s="147"/>
      <c r="K107" s="166">
        <f>K106+1</f>
        <v>8</v>
      </c>
      <c r="L107" s="137" t="str">
        <f>'Flight Groups'!M23</f>
        <v>B</v>
      </c>
      <c r="M107" s="138">
        <f>IF(ISBLANK('Round 8'!$L$2),"",('Round 8'!$L$2))</f>
        <v>10</v>
      </c>
      <c r="N107" s="144"/>
      <c r="O107" s="145"/>
      <c r="P107" s="145"/>
      <c r="Q107" s="146"/>
      <c r="R107" s="575"/>
      <c r="S107" s="147"/>
      <c r="T107" s="59"/>
    </row>
    <row r="108" spans="1:20" ht="26.1" customHeight="1">
      <c r="A108" s="143">
        <f>A107+1</f>
        <v>9</v>
      </c>
      <c r="B108" s="137" t="str">
        <f>'Flight Groups'!N22</f>
        <v>A</v>
      </c>
      <c r="C108" s="138">
        <f>IF(ISBLANK('Round 9'!$L$2),"",('Round 9'!$L$2))</f>
        <v>10</v>
      </c>
      <c r="D108" s="144"/>
      <c r="E108" s="145"/>
      <c r="F108" s="145"/>
      <c r="G108" s="146"/>
      <c r="H108" s="575"/>
      <c r="I108" s="147"/>
      <c r="K108" s="166">
        <f>K107+1</f>
        <v>9</v>
      </c>
      <c r="L108" s="137" t="str">
        <f>'Flight Groups'!N23</f>
        <v>B</v>
      </c>
      <c r="M108" s="138">
        <f>IF(ISBLANK('Round 9'!$L$2),"",('Round 9'!$L$2))</f>
        <v>10</v>
      </c>
      <c r="N108" s="144"/>
      <c r="O108" s="145"/>
      <c r="P108" s="145"/>
      <c r="Q108" s="146"/>
      <c r="R108" s="575"/>
      <c r="S108" s="147"/>
      <c r="T108" s="59"/>
    </row>
    <row r="109" spans="1:20" ht="26.1" customHeight="1">
      <c r="A109" s="143">
        <f>A108+1</f>
        <v>10</v>
      </c>
      <c r="B109" s="137" t="str">
        <f>'Flight Groups'!O22</f>
        <v>B</v>
      </c>
      <c r="C109" s="138">
        <f>IF(ISBLANK('Round 10'!$L$2),"",('Round 10'!$L$2))</f>
        <v>10</v>
      </c>
      <c r="D109" s="144"/>
      <c r="E109" s="145"/>
      <c r="F109" s="145"/>
      <c r="G109" s="146"/>
      <c r="H109" s="575"/>
      <c r="I109" s="147"/>
      <c r="K109" s="166">
        <f>K108+1</f>
        <v>10</v>
      </c>
      <c r="L109" s="137" t="str">
        <f>'Flight Groups'!O23</f>
        <v>A</v>
      </c>
      <c r="M109" s="138">
        <f>IF(ISBLANK('Round 10'!$L$2),"",('Round 10'!$L$2))</f>
        <v>10</v>
      </c>
      <c r="N109" s="144"/>
      <c r="O109" s="145"/>
      <c r="P109" s="145"/>
      <c r="Q109" s="146"/>
      <c r="R109" s="575"/>
      <c r="S109" s="147"/>
      <c r="T109" s="59"/>
    </row>
    <row r="110" spans="1:20" ht="26.1" customHeight="1">
      <c r="A110" s="143">
        <f>A109+1</f>
        <v>11</v>
      </c>
      <c r="B110" s="137" t="str">
        <f>'Flight Groups'!P22</f>
        <v>A</v>
      </c>
      <c r="C110" s="138">
        <f>IF(ISBLANK('Round 11'!$L$2),"",('Round 11'!$L$2))</f>
        <v>10</v>
      </c>
      <c r="D110" s="144"/>
      <c r="E110" s="145"/>
      <c r="F110" s="145"/>
      <c r="G110" s="146"/>
      <c r="H110" s="575"/>
      <c r="I110" s="147"/>
      <c r="K110" s="166">
        <f>K109+1</f>
        <v>11</v>
      </c>
      <c r="L110" s="137" t="str">
        <f>'Flight Groups'!P23</f>
        <v>B</v>
      </c>
      <c r="M110" s="138">
        <f>IF(ISBLANK('Round 11'!$L$2),"",('Round 11'!$L$2))</f>
        <v>10</v>
      </c>
      <c r="N110" s="144"/>
      <c r="O110" s="145"/>
      <c r="P110" s="145"/>
      <c r="Q110" s="146"/>
      <c r="R110" s="575"/>
      <c r="S110" s="147"/>
      <c r="T110" s="59"/>
    </row>
    <row r="111" spans="1:20" ht="26.1" customHeight="1" thickBot="1">
      <c r="A111" s="160">
        <f>A110+1</f>
        <v>12</v>
      </c>
      <c r="B111" s="154" t="str">
        <f>'Flight Groups'!Q22</f>
        <v>A</v>
      </c>
      <c r="C111" s="155">
        <f>IF(ISBLANK('Round 12'!$L$2),"",('Round 12'!$L$2))</f>
        <v>10</v>
      </c>
      <c r="D111" s="161"/>
      <c r="E111" s="162"/>
      <c r="F111" s="162"/>
      <c r="G111" s="163"/>
      <c r="H111" s="577"/>
      <c r="I111" s="164"/>
      <c r="K111" s="167">
        <f>K110+1</f>
        <v>12</v>
      </c>
      <c r="L111" s="154" t="str">
        <f>'Flight Groups'!Q23</f>
        <v>B</v>
      </c>
      <c r="M111" s="155">
        <f>IF(ISBLANK('Round 12'!$L$2),"",('Round 12'!$L$2))</f>
        <v>10</v>
      </c>
      <c r="N111" s="161"/>
      <c r="O111" s="162"/>
      <c r="P111" s="162"/>
      <c r="Q111" s="163"/>
      <c r="R111" s="577"/>
      <c r="S111" s="164"/>
      <c r="T111" s="59"/>
    </row>
    <row r="112" spans="1:20" ht="21" customHeight="1">
      <c r="A112" s="59"/>
      <c r="B112" s="62"/>
      <c r="C112" s="59"/>
      <c r="D112" s="59"/>
      <c r="E112" s="60"/>
      <c r="F112" s="60"/>
      <c r="G112" s="61"/>
      <c r="H112" s="61"/>
      <c r="I112" s="59"/>
      <c r="K112" s="59"/>
      <c r="L112" s="62"/>
      <c r="M112" s="59"/>
      <c r="N112" s="59"/>
      <c r="O112" s="60"/>
      <c r="P112" s="60"/>
      <c r="Q112" s="61"/>
      <c r="R112" s="61"/>
      <c r="S112" s="59"/>
    </row>
    <row r="114" spans="1:20" ht="24.95" customHeight="1">
      <c r="A114" s="98">
        <v>19</v>
      </c>
      <c r="B114" s="99"/>
      <c r="C114" s="99"/>
      <c r="D114" s="100"/>
      <c r="E114" s="100"/>
      <c r="F114" s="100"/>
      <c r="G114" s="100"/>
      <c r="H114" s="100"/>
      <c r="I114" s="100"/>
      <c r="J114" s="70"/>
      <c r="K114" s="98">
        <v>20</v>
      </c>
      <c r="L114" s="87"/>
      <c r="M114" s="50"/>
      <c r="N114" s="51"/>
      <c r="O114" s="51"/>
      <c r="P114" s="100"/>
      <c r="Q114" s="51"/>
      <c r="R114" s="100"/>
      <c r="S114" s="51"/>
    </row>
    <row r="115" spans="1:20" ht="24.95" customHeight="1">
      <c r="A115" s="52" t="s">
        <v>27</v>
      </c>
      <c r="B115" s="626" t="str">
        <f>IF(ISBLANK('Flight Groups'!C24),"",'Flight Groups'!C24)</f>
        <v/>
      </c>
      <c r="C115" s="626"/>
      <c r="D115" s="626"/>
      <c r="E115" s="626"/>
      <c r="F115" s="397"/>
      <c r="G115" s="61"/>
      <c r="H115" s="61"/>
      <c r="I115" s="53"/>
      <c r="J115" s="95"/>
      <c r="K115" s="52" t="s">
        <v>27</v>
      </c>
      <c r="L115" s="626" t="str">
        <f>IF(ISBLANK('Flight Groups'!C25),"",'Flight Groups'!C25)</f>
        <v/>
      </c>
      <c r="M115" s="626"/>
      <c r="N115" s="626"/>
      <c r="O115" s="626"/>
      <c r="P115" s="397"/>
      <c r="Q115" s="61"/>
      <c r="R115" s="61"/>
      <c r="S115" s="53"/>
      <c r="T115" s="51"/>
    </row>
    <row r="116" spans="1:20" ht="24.95" customHeight="1" thickBot="1">
      <c r="A116" s="56" t="s">
        <v>28</v>
      </c>
      <c r="B116" s="635" t="str">
        <f>IF(ISBLANK('Flight Groups'!D24),"",'Flight Groups'!D24)</f>
        <v/>
      </c>
      <c r="C116" s="635"/>
      <c r="D116" s="635"/>
      <c r="E116" s="635"/>
      <c r="F116" s="635"/>
      <c r="G116" s="635"/>
      <c r="H116" s="627"/>
      <c r="I116" s="635"/>
      <c r="J116" s="95"/>
      <c r="K116" s="78" t="s">
        <v>28</v>
      </c>
      <c r="L116" s="635" t="str">
        <f>IF(ISBLANK('Flight Groups'!D25),"",'Flight Groups'!D25)</f>
        <v/>
      </c>
      <c r="M116" s="635"/>
      <c r="N116" s="635"/>
      <c r="O116" s="635"/>
      <c r="P116" s="635"/>
      <c r="Q116" s="635"/>
      <c r="R116" s="627"/>
      <c r="S116" s="635"/>
      <c r="T116" s="55"/>
    </row>
    <row r="117" spans="1:20" ht="21" customHeight="1">
      <c r="A117" s="628" t="s">
        <v>58</v>
      </c>
      <c r="B117" s="117" t="s">
        <v>59</v>
      </c>
      <c r="C117" s="117" t="s">
        <v>60</v>
      </c>
      <c r="D117" s="630" t="s">
        <v>61</v>
      </c>
      <c r="E117" s="631"/>
      <c r="F117" s="632" t="s">
        <v>106</v>
      </c>
      <c r="G117" s="117" t="s">
        <v>62</v>
      </c>
      <c r="H117" s="569" t="s">
        <v>62</v>
      </c>
      <c r="I117" s="118" t="s">
        <v>63</v>
      </c>
      <c r="K117" s="628" t="s">
        <v>58</v>
      </c>
      <c r="L117" s="117" t="s">
        <v>59</v>
      </c>
      <c r="M117" s="117" t="s">
        <v>60</v>
      </c>
      <c r="N117" s="630" t="s">
        <v>61</v>
      </c>
      <c r="O117" s="631"/>
      <c r="P117" s="632" t="s">
        <v>106</v>
      </c>
      <c r="Q117" s="117" t="s">
        <v>62</v>
      </c>
      <c r="R117" s="569" t="s">
        <v>62</v>
      </c>
      <c r="S117" s="118" t="s">
        <v>63</v>
      </c>
      <c r="T117" s="57"/>
    </row>
    <row r="118" spans="1:20" ht="21" customHeight="1" thickBot="1">
      <c r="A118" s="629"/>
      <c r="B118" s="120" t="s">
        <v>64</v>
      </c>
      <c r="C118" s="120" t="s">
        <v>61</v>
      </c>
      <c r="D118" s="121" t="s">
        <v>39</v>
      </c>
      <c r="E118" s="121" t="s">
        <v>40</v>
      </c>
      <c r="F118" s="633"/>
      <c r="G118" s="120" t="s">
        <v>65</v>
      </c>
      <c r="H118" s="570" t="s">
        <v>151</v>
      </c>
      <c r="I118" s="122" t="s">
        <v>66</v>
      </c>
      <c r="K118" s="629"/>
      <c r="L118" s="120" t="s">
        <v>64</v>
      </c>
      <c r="M118" s="120" t="s">
        <v>61</v>
      </c>
      <c r="N118" s="121" t="s">
        <v>39</v>
      </c>
      <c r="O118" s="121" t="s">
        <v>40</v>
      </c>
      <c r="P118" s="633"/>
      <c r="Q118" s="120" t="s">
        <v>65</v>
      </c>
      <c r="R118" s="570" t="s">
        <v>151</v>
      </c>
      <c r="S118" s="122" t="s">
        <v>66</v>
      </c>
      <c r="T118" s="58"/>
    </row>
    <row r="119" spans="1:20" ht="26.1" customHeight="1">
      <c r="A119" s="131">
        <v>7</v>
      </c>
      <c r="B119" s="125" t="str">
        <f>'Flight Groups'!L24</f>
        <v>B</v>
      </c>
      <c r="C119" s="126">
        <f>IF(ISBLANK('Round 7'!$L$2),"",('Round 7'!$L$2))</f>
        <v>10</v>
      </c>
      <c r="D119" s="132"/>
      <c r="E119" s="133"/>
      <c r="F119" s="133"/>
      <c r="G119" s="134"/>
      <c r="H119" s="574"/>
      <c r="I119" s="135"/>
      <c r="K119" s="131">
        <v>7</v>
      </c>
      <c r="L119" s="125" t="str">
        <f>'Flight Groups'!L25</f>
        <v>A</v>
      </c>
      <c r="M119" s="126">
        <f>IF(ISBLANK('Round 7'!$L$2),"",('Round 7'!$L$2))</f>
        <v>10</v>
      </c>
      <c r="N119" s="132"/>
      <c r="O119" s="133"/>
      <c r="P119" s="133"/>
      <c r="Q119" s="134"/>
      <c r="R119" s="574"/>
      <c r="S119" s="135"/>
      <c r="T119" s="58"/>
    </row>
    <row r="120" spans="1:20" ht="26.1" customHeight="1">
      <c r="A120" s="143">
        <f>A119+1</f>
        <v>8</v>
      </c>
      <c r="B120" s="137" t="str">
        <f>'Flight Groups'!M24</f>
        <v>A</v>
      </c>
      <c r="C120" s="138">
        <f>IF(ISBLANK('Round 8'!$L$2),"",('Round 8'!$L$2))</f>
        <v>10</v>
      </c>
      <c r="D120" s="144"/>
      <c r="E120" s="145"/>
      <c r="F120" s="145"/>
      <c r="G120" s="146"/>
      <c r="H120" s="575"/>
      <c r="I120" s="147"/>
      <c r="K120" s="143">
        <f>K119+1</f>
        <v>8</v>
      </c>
      <c r="L120" s="137" t="str">
        <f>'Flight Groups'!M25</f>
        <v>B</v>
      </c>
      <c r="M120" s="138">
        <f>IF(ISBLANK('Round 8'!$L$2),"",('Round 8'!$L$2))</f>
        <v>10</v>
      </c>
      <c r="N120" s="144"/>
      <c r="O120" s="145"/>
      <c r="P120" s="145"/>
      <c r="Q120" s="146"/>
      <c r="R120" s="575"/>
      <c r="S120" s="147"/>
      <c r="T120" s="59"/>
    </row>
    <row r="121" spans="1:20" ht="26.1" customHeight="1">
      <c r="A121" s="143">
        <f>A120+1</f>
        <v>9</v>
      </c>
      <c r="B121" s="137" t="str">
        <f>'Flight Groups'!N24</f>
        <v>A</v>
      </c>
      <c r="C121" s="138">
        <f>IF(ISBLANK('Round 9'!$L$2),"",('Round 9'!$L$2))</f>
        <v>10</v>
      </c>
      <c r="D121" s="144"/>
      <c r="E121" s="145"/>
      <c r="F121" s="145"/>
      <c r="G121" s="146"/>
      <c r="H121" s="575"/>
      <c r="I121" s="147"/>
      <c r="K121" s="143">
        <f>K120+1</f>
        <v>9</v>
      </c>
      <c r="L121" s="137" t="str">
        <f>'Flight Groups'!N25</f>
        <v>B</v>
      </c>
      <c r="M121" s="138">
        <f>IF(ISBLANK('Round 9'!$L$2),"",('Round 9'!$L$2))</f>
        <v>10</v>
      </c>
      <c r="N121" s="144"/>
      <c r="O121" s="145"/>
      <c r="P121" s="145"/>
      <c r="Q121" s="146"/>
      <c r="R121" s="575"/>
      <c r="S121" s="147"/>
      <c r="T121" s="59"/>
    </row>
    <row r="122" spans="1:20" ht="26.1" customHeight="1">
      <c r="A122" s="143">
        <f>A121+1</f>
        <v>10</v>
      </c>
      <c r="B122" s="137" t="str">
        <f>'Flight Groups'!O24</f>
        <v>B</v>
      </c>
      <c r="C122" s="138">
        <f>IF(ISBLANK('Round 10'!$L$2),"",('Round 10'!$L$2))</f>
        <v>10</v>
      </c>
      <c r="D122" s="144"/>
      <c r="E122" s="145"/>
      <c r="F122" s="145"/>
      <c r="G122" s="146"/>
      <c r="H122" s="575"/>
      <c r="I122" s="147"/>
      <c r="K122" s="143">
        <f>K121+1</f>
        <v>10</v>
      </c>
      <c r="L122" s="137" t="str">
        <f>'Flight Groups'!O25</f>
        <v>A</v>
      </c>
      <c r="M122" s="138">
        <f>IF(ISBLANK('Round 10'!$L$2),"",('Round 10'!$L$2))</f>
        <v>10</v>
      </c>
      <c r="N122" s="144"/>
      <c r="O122" s="145"/>
      <c r="P122" s="145"/>
      <c r="Q122" s="146"/>
      <c r="R122" s="575"/>
      <c r="S122" s="147"/>
      <c r="T122" s="59"/>
    </row>
    <row r="123" spans="1:20" ht="26.1" customHeight="1">
      <c r="A123" s="143">
        <f>A122+1</f>
        <v>11</v>
      </c>
      <c r="B123" s="137" t="str">
        <f>'Flight Groups'!P24</f>
        <v>A</v>
      </c>
      <c r="C123" s="138">
        <f>IF(ISBLANK('Round 11'!$L$2),"",('Round 11'!$L$2))</f>
        <v>10</v>
      </c>
      <c r="D123" s="144"/>
      <c r="E123" s="145"/>
      <c r="F123" s="145"/>
      <c r="G123" s="146"/>
      <c r="H123" s="575"/>
      <c r="I123" s="147"/>
      <c r="K123" s="143">
        <f>K122+1</f>
        <v>11</v>
      </c>
      <c r="L123" s="137" t="str">
        <f>'Flight Groups'!P25</f>
        <v>B</v>
      </c>
      <c r="M123" s="138">
        <f>IF(ISBLANK('Round 11'!$L$2),"",('Round 11'!$L$2))</f>
        <v>10</v>
      </c>
      <c r="N123" s="144"/>
      <c r="O123" s="145"/>
      <c r="P123" s="145"/>
      <c r="Q123" s="146"/>
      <c r="R123" s="575"/>
      <c r="S123" s="147"/>
      <c r="T123" s="59"/>
    </row>
    <row r="124" spans="1:20" ht="26.1" customHeight="1" thickBot="1">
      <c r="A124" s="160">
        <f>A123+1</f>
        <v>12</v>
      </c>
      <c r="B124" s="154" t="str">
        <f>'Flight Groups'!Q24</f>
        <v>A</v>
      </c>
      <c r="C124" s="155">
        <f>IF(ISBLANK('Round 12'!$L$2),"",('Round 12'!$L$2))</f>
        <v>10</v>
      </c>
      <c r="D124" s="161"/>
      <c r="E124" s="162"/>
      <c r="F124" s="162"/>
      <c r="G124" s="163"/>
      <c r="H124" s="577"/>
      <c r="I124" s="164"/>
      <c r="K124" s="160">
        <f>K123+1</f>
        <v>12</v>
      </c>
      <c r="L124" s="154" t="str">
        <f>'Flight Groups'!Q25</f>
        <v>B</v>
      </c>
      <c r="M124" s="155">
        <f>IF(ISBLANK('Round 12'!$L$2),"",('Round 12'!$L$2))</f>
        <v>10</v>
      </c>
      <c r="N124" s="161"/>
      <c r="O124" s="162"/>
      <c r="P124" s="162"/>
      <c r="Q124" s="163"/>
      <c r="R124" s="577"/>
      <c r="S124" s="164"/>
      <c r="T124" s="59"/>
    </row>
    <row r="125" spans="1:20" ht="21" customHeight="1">
      <c r="A125" s="59"/>
      <c r="B125" s="62"/>
      <c r="C125" s="59"/>
      <c r="D125" s="59"/>
      <c r="E125" s="60"/>
      <c r="F125" s="60"/>
      <c r="G125" s="61"/>
      <c r="H125" s="61"/>
      <c r="I125" s="59"/>
      <c r="K125" s="59"/>
      <c r="L125" s="62"/>
      <c r="M125" s="59"/>
      <c r="N125" s="59"/>
      <c r="O125" s="60"/>
      <c r="P125" s="60"/>
      <c r="Q125" s="61"/>
      <c r="R125" s="61"/>
      <c r="S125" s="59"/>
      <c r="T125" s="59"/>
    </row>
    <row r="126" spans="1:20" ht="24.95" customHeight="1">
      <c r="A126" s="98">
        <v>21</v>
      </c>
      <c r="B126" s="99"/>
      <c r="C126" s="99"/>
      <c r="D126" s="100"/>
      <c r="E126" s="100"/>
      <c r="F126" s="100"/>
      <c r="G126" s="100"/>
      <c r="H126" s="100"/>
      <c r="I126" s="100"/>
      <c r="J126" s="70"/>
      <c r="K126" s="98">
        <v>22</v>
      </c>
      <c r="L126" s="50"/>
      <c r="M126" s="50"/>
      <c r="N126" s="51"/>
      <c r="O126" s="51"/>
      <c r="P126" s="100"/>
      <c r="Q126" s="51"/>
      <c r="R126" s="100"/>
      <c r="S126" s="51"/>
      <c r="T126" s="59"/>
    </row>
    <row r="127" spans="1:20" ht="24.95" customHeight="1">
      <c r="A127" s="52" t="s">
        <v>27</v>
      </c>
      <c r="B127" s="626" t="str">
        <f>IF(ISBLANK('Flight Groups'!C26),"",'Flight Groups'!C26)</f>
        <v/>
      </c>
      <c r="C127" s="626"/>
      <c r="D127" s="626"/>
      <c r="E127" s="626"/>
      <c r="F127" s="397"/>
      <c r="G127" s="61"/>
      <c r="H127" s="61"/>
      <c r="I127" s="53"/>
      <c r="J127" s="95"/>
      <c r="K127" s="52" t="s">
        <v>27</v>
      </c>
      <c r="L127" s="626" t="str">
        <f>IF(ISBLANK('Flight Groups'!C27),"",'Flight Groups'!C27)</f>
        <v/>
      </c>
      <c r="M127" s="626"/>
      <c r="N127" s="626"/>
      <c r="O127" s="626"/>
      <c r="P127" s="397"/>
      <c r="Q127" s="61"/>
      <c r="R127" s="61"/>
      <c r="S127" s="53"/>
      <c r="T127" s="59"/>
    </row>
    <row r="128" spans="1:20" ht="24.95" customHeight="1" thickBot="1">
      <c r="A128" s="56" t="s">
        <v>28</v>
      </c>
      <c r="B128" s="635" t="str">
        <f>IF(ISBLANK('Flight Groups'!D26),"",'Flight Groups'!D26)</f>
        <v/>
      </c>
      <c r="C128" s="635"/>
      <c r="D128" s="635"/>
      <c r="E128" s="635"/>
      <c r="F128" s="635"/>
      <c r="G128" s="635"/>
      <c r="H128" s="627"/>
      <c r="I128" s="635"/>
      <c r="J128" s="95"/>
      <c r="K128" s="78" t="s">
        <v>28</v>
      </c>
      <c r="L128" s="635" t="str">
        <f>IF(ISBLANK('Flight Groups'!D27),"",'Flight Groups'!D27)</f>
        <v/>
      </c>
      <c r="M128" s="635"/>
      <c r="N128" s="635"/>
      <c r="O128" s="635"/>
      <c r="P128" s="635"/>
      <c r="Q128" s="635"/>
      <c r="R128" s="627"/>
      <c r="S128" s="635"/>
      <c r="T128" s="59"/>
    </row>
    <row r="129" spans="1:20" ht="21" customHeight="1">
      <c r="A129" s="628" t="s">
        <v>58</v>
      </c>
      <c r="B129" s="117" t="s">
        <v>59</v>
      </c>
      <c r="C129" s="117" t="s">
        <v>60</v>
      </c>
      <c r="D129" s="630" t="s">
        <v>61</v>
      </c>
      <c r="E129" s="631"/>
      <c r="F129" s="632" t="s">
        <v>106</v>
      </c>
      <c r="G129" s="117" t="s">
        <v>62</v>
      </c>
      <c r="H129" s="569" t="s">
        <v>62</v>
      </c>
      <c r="I129" s="118" t="s">
        <v>63</v>
      </c>
      <c r="K129" s="628" t="s">
        <v>58</v>
      </c>
      <c r="L129" s="117" t="s">
        <v>59</v>
      </c>
      <c r="M129" s="117" t="s">
        <v>60</v>
      </c>
      <c r="N129" s="630" t="s">
        <v>61</v>
      </c>
      <c r="O129" s="631"/>
      <c r="P129" s="632" t="s">
        <v>106</v>
      </c>
      <c r="Q129" s="117" t="s">
        <v>62</v>
      </c>
      <c r="R129" s="569" t="s">
        <v>62</v>
      </c>
      <c r="S129" s="118" t="s">
        <v>63</v>
      </c>
    </row>
    <row r="130" spans="1:20" ht="21" customHeight="1" thickBot="1">
      <c r="A130" s="629"/>
      <c r="B130" s="120" t="s">
        <v>64</v>
      </c>
      <c r="C130" s="120" t="s">
        <v>61</v>
      </c>
      <c r="D130" s="121" t="s">
        <v>39</v>
      </c>
      <c r="E130" s="121" t="s">
        <v>40</v>
      </c>
      <c r="F130" s="633"/>
      <c r="G130" s="120" t="s">
        <v>65</v>
      </c>
      <c r="H130" s="570" t="s">
        <v>151</v>
      </c>
      <c r="I130" s="122" t="s">
        <v>66</v>
      </c>
      <c r="K130" s="629"/>
      <c r="L130" s="120" t="s">
        <v>64</v>
      </c>
      <c r="M130" s="120" t="s">
        <v>61</v>
      </c>
      <c r="N130" s="121" t="s">
        <v>39</v>
      </c>
      <c r="O130" s="121" t="s">
        <v>40</v>
      </c>
      <c r="P130" s="633"/>
      <c r="Q130" s="120" t="s">
        <v>65</v>
      </c>
      <c r="R130" s="570" t="s">
        <v>151</v>
      </c>
      <c r="S130" s="122" t="s">
        <v>66</v>
      </c>
      <c r="T130" s="51"/>
    </row>
    <row r="131" spans="1:20" ht="26.1" customHeight="1">
      <c r="A131" s="131">
        <v>7</v>
      </c>
      <c r="B131" s="125" t="str">
        <f>'Flight Groups'!L26</f>
        <v>B</v>
      </c>
      <c r="C131" s="126">
        <f>IF(ISBLANK('Round 7'!$L$2),"",('Round 7'!$L$2))</f>
        <v>10</v>
      </c>
      <c r="D131" s="132"/>
      <c r="E131" s="133"/>
      <c r="F131" s="133"/>
      <c r="G131" s="134"/>
      <c r="H131" s="574"/>
      <c r="I131" s="135"/>
      <c r="K131" s="131">
        <v>7</v>
      </c>
      <c r="L131" s="125" t="str">
        <f>'Flight Groups'!L27</f>
        <v>A</v>
      </c>
      <c r="M131" s="126">
        <f>IF(ISBLANK('Round 7'!$L$2),"",('Round 7'!$L$2))</f>
        <v>10</v>
      </c>
      <c r="N131" s="132"/>
      <c r="O131" s="133"/>
      <c r="P131" s="133"/>
      <c r="Q131" s="134"/>
      <c r="R131" s="574"/>
      <c r="S131" s="135"/>
      <c r="T131" s="53"/>
    </row>
    <row r="132" spans="1:20" ht="26.1" customHeight="1">
      <c r="A132" s="143">
        <f>A131+1</f>
        <v>8</v>
      </c>
      <c r="B132" s="137" t="str">
        <f>'Flight Groups'!M26</f>
        <v>A</v>
      </c>
      <c r="C132" s="138">
        <f>IF(ISBLANK('Round 8'!$L$2),"",('Round 8'!$L$2))</f>
        <v>10</v>
      </c>
      <c r="D132" s="144"/>
      <c r="E132" s="145"/>
      <c r="F132" s="145"/>
      <c r="G132" s="146"/>
      <c r="H132" s="575"/>
      <c r="I132" s="147"/>
      <c r="K132" s="143">
        <f>K131+1</f>
        <v>8</v>
      </c>
      <c r="L132" s="137" t="str">
        <f>'Flight Groups'!M27</f>
        <v>B</v>
      </c>
      <c r="M132" s="138">
        <f>IF(ISBLANK('Round 8'!$L$2),"",('Round 8'!$L$2))</f>
        <v>10</v>
      </c>
      <c r="N132" s="144"/>
      <c r="O132" s="145"/>
      <c r="P132" s="145"/>
      <c r="Q132" s="146"/>
      <c r="R132" s="575"/>
      <c r="S132" s="147"/>
      <c r="T132" s="55"/>
    </row>
    <row r="133" spans="1:20" ht="26.1" customHeight="1">
      <c r="A133" s="143">
        <f>A132+1</f>
        <v>9</v>
      </c>
      <c r="B133" s="137" t="str">
        <f>'Flight Groups'!N26</f>
        <v>A</v>
      </c>
      <c r="C133" s="138">
        <f>IF(ISBLANK('Round 9'!$L$2),"",('Round 9'!$L$2))</f>
        <v>10</v>
      </c>
      <c r="D133" s="144"/>
      <c r="E133" s="145"/>
      <c r="F133" s="145"/>
      <c r="G133" s="146"/>
      <c r="H133" s="575"/>
      <c r="I133" s="147"/>
      <c r="K133" s="143">
        <f>K132+1</f>
        <v>9</v>
      </c>
      <c r="L133" s="137" t="str">
        <f>'Flight Groups'!N27</f>
        <v>B</v>
      </c>
      <c r="M133" s="138">
        <f>IF(ISBLANK('Round 9'!$L$2),"",('Round 9'!$L$2))</f>
        <v>10</v>
      </c>
      <c r="N133" s="144"/>
      <c r="O133" s="145"/>
      <c r="P133" s="145"/>
      <c r="Q133" s="146"/>
      <c r="R133" s="575"/>
      <c r="S133" s="147"/>
      <c r="T133" s="54"/>
    </row>
    <row r="134" spans="1:20" ht="26.1" customHeight="1">
      <c r="A134" s="143">
        <f>A133+1</f>
        <v>10</v>
      </c>
      <c r="B134" s="137" t="str">
        <f>'Flight Groups'!O26</f>
        <v>B</v>
      </c>
      <c r="C134" s="138">
        <f>IF(ISBLANK('Round 10'!$L$2),"",('Round 10'!$L$2))</f>
        <v>10</v>
      </c>
      <c r="D134" s="144"/>
      <c r="E134" s="145"/>
      <c r="F134" s="145"/>
      <c r="G134" s="146"/>
      <c r="H134" s="575"/>
      <c r="I134" s="147"/>
      <c r="K134" s="143">
        <f>K133+1</f>
        <v>10</v>
      </c>
      <c r="L134" s="137" t="str">
        <f>'Flight Groups'!O27</f>
        <v>A</v>
      </c>
      <c r="M134" s="138">
        <f>IF(ISBLANK('Round 10'!$L$2),"",('Round 10'!$L$2))</f>
        <v>10</v>
      </c>
      <c r="N134" s="144"/>
      <c r="O134" s="145"/>
      <c r="P134" s="145"/>
      <c r="Q134" s="146"/>
      <c r="R134" s="575"/>
      <c r="S134" s="147"/>
      <c r="T134" s="57"/>
    </row>
    <row r="135" spans="1:20" ht="26.1" customHeight="1">
      <c r="A135" s="143">
        <f>A134+1</f>
        <v>11</v>
      </c>
      <c r="B135" s="137" t="str">
        <f>'Flight Groups'!P26</f>
        <v>A</v>
      </c>
      <c r="C135" s="138">
        <f>IF(ISBLANK('Round 11'!$L$2),"",('Round 11'!$L$2))</f>
        <v>10</v>
      </c>
      <c r="D135" s="144"/>
      <c r="E135" s="145"/>
      <c r="F135" s="145"/>
      <c r="G135" s="146"/>
      <c r="H135" s="575"/>
      <c r="I135" s="147"/>
      <c r="K135" s="143">
        <f>K134+1</f>
        <v>11</v>
      </c>
      <c r="L135" s="137" t="str">
        <f>'Flight Groups'!P27</f>
        <v>B</v>
      </c>
      <c r="M135" s="138">
        <f>IF(ISBLANK('Round 11'!$L$2),"",('Round 11'!$L$2))</f>
        <v>10</v>
      </c>
      <c r="N135" s="144"/>
      <c r="O135" s="145"/>
      <c r="P135" s="145"/>
      <c r="Q135" s="146"/>
      <c r="R135" s="575"/>
      <c r="S135" s="147"/>
      <c r="T135" s="58"/>
    </row>
    <row r="136" spans="1:20" ht="26.1" customHeight="1" thickBot="1">
      <c r="A136" s="160">
        <f>A135+1</f>
        <v>12</v>
      </c>
      <c r="B136" s="154" t="str">
        <f>'Flight Groups'!Q26</f>
        <v>A</v>
      </c>
      <c r="C136" s="155">
        <f>IF(ISBLANK('Round 12'!$L$2),"",('Round 12'!$L$2))</f>
        <v>10</v>
      </c>
      <c r="D136" s="161"/>
      <c r="E136" s="162"/>
      <c r="F136" s="162"/>
      <c r="G136" s="163"/>
      <c r="H136" s="577"/>
      <c r="I136" s="164"/>
      <c r="K136" s="160">
        <f>K135+1</f>
        <v>12</v>
      </c>
      <c r="L136" s="154" t="str">
        <f>'Flight Groups'!Q27</f>
        <v>B</v>
      </c>
      <c r="M136" s="155">
        <f>IF(ISBLANK('Round 12'!$L$2),"",('Round 12'!$L$2))</f>
        <v>10</v>
      </c>
      <c r="N136" s="161"/>
      <c r="O136" s="162"/>
      <c r="P136" s="162"/>
      <c r="Q136" s="163"/>
      <c r="R136" s="577"/>
      <c r="S136" s="164"/>
      <c r="T136" s="58"/>
    </row>
    <row r="137" spans="1:20" ht="21" customHeight="1">
      <c r="T137" s="59"/>
    </row>
    <row r="138" spans="1:20" ht="21" customHeight="1">
      <c r="T138" s="59"/>
    </row>
    <row r="139" spans="1:20" ht="24.95" customHeight="1">
      <c r="A139" s="98">
        <v>23</v>
      </c>
      <c r="B139" s="87"/>
      <c r="C139" s="87"/>
      <c r="D139" s="88"/>
      <c r="E139" s="88"/>
      <c r="F139" s="88"/>
      <c r="G139" s="88"/>
      <c r="H139" s="88"/>
      <c r="I139" s="88"/>
      <c r="J139" s="89"/>
      <c r="K139" s="98">
        <v>24</v>
      </c>
      <c r="L139" s="50"/>
      <c r="M139" s="50"/>
      <c r="N139" s="51"/>
      <c r="O139" s="51"/>
      <c r="P139" s="88"/>
      <c r="Q139" s="51"/>
      <c r="R139" s="88"/>
      <c r="S139" s="51"/>
      <c r="T139" s="59"/>
    </row>
    <row r="140" spans="1:20" ht="24.95" customHeight="1">
      <c r="A140" s="52" t="s">
        <v>27</v>
      </c>
      <c r="B140" s="626" t="str">
        <f>IF(ISBLANK('Flight Groups'!C28),"",'Flight Groups'!C28)</f>
        <v/>
      </c>
      <c r="C140" s="626"/>
      <c r="D140" s="626"/>
      <c r="E140" s="626"/>
      <c r="F140" s="397"/>
      <c r="G140" s="61"/>
      <c r="H140" s="61"/>
      <c r="I140" s="53"/>
      <c r="J140" s="95"/>
      <c r="K140" s="52" t="s">
        <v>27</v>
      </c>
      <c r="L140" s="626" t="str">
        <f>IF(ISBLANK('Flight Groups'!C29),"",'Flight Groups'!C29)</f>
        <v/>
      </c>
      <c r="M140" s="626"/>
      <c r="N140" s="626"/>
      <c r="O140" s="626"/>
      <c r="P140" s="397"/>
      <c r="Q140" s="61"/>
      <c r="R140" s="61"/>
      <c r="S140" s="53"/>
      <c r="T140" s="59"/>
    </row>
    <row r="141" spans="1:20" ht="24.95" customHeight="1" thickBot="1">
      <c r="A141" s="56" t="s">
        <v>28</v>
      </c>
      <c r="B141" s="635" t="str">
        <f>IF(ISBLANK('Flight Groups'!D28),"",'Flight Groups'!D28)</f>
        <v/>
      </c>
      <c r="C141" s="635"/>
      <c r="D141" s="635"/>
      <c r="E141" s="635"/>
      <c r="F141" s="635"/>
      <c r="G141" s="635"/>
      <c r="H141" s="627"/>
      <c r="I141" s="635"/>
      <c r="J141" s="95"/>
      <c r="K141" s="78" t="s">
        <v>28</v>
      </c>
      <c r="L141" s="635" t="str">
        <f>IF(ISBLANK('Flight Groups'!D29),"",'Flight Groups'!D29)</f>
        <v/>
      </c>
      <c r="M141" s="635"/>
      <c r="N141" s="635"/>
      <c r="O141" s="635"/>
      <c r="P141" s="635"/>
      <c r="Q141" s="635"/>
      <c r="R141" s="627"/>
      <c r="S141" s="635"/>
      <c r="T141" s="59"/>
    </row>
    <row r="142" spans="1:20" ht="21" customHeight="1">
      <c r="A142" s="628" t="s">
        <v>58</v>
      </c>
      <c r="B142" s="117" t="s">
        <v>59</v>
      </c>
      <c r="C142" s="117" t="s">
        <v>60</v>
      </c>
      <c r="D142" s="630" t="s">
        <v>61</v>
      </c>
      <c r="E142" s="631"/>
      <c r="F142" s="632" t="s">
        <v>106</v>
      </c>
      <c r="G142" s="117" t="s">
        <v>62</v>
      </c>
      <c r="H142" s="569" t="s">
        <v>62</v>
      </c>
      <c r="I142" s="118" t="s">
        <v>63</v>
      </c>
      <c r="K142" s="628" t="s">
        <v>58</v>
      </c>
      <c r="L142" s="117" t="s">
        <v>59</v>
      </c>
      <c r="M142" s="117" t="s">
        <v>60</v>
      </c>
      <c r="N142" s="630" t="s">
        <v>61</v>
      </c>
      <c r="O142" s="631"/>
      <c r="P142" s="632" t="s">
        <v>106</v>
      </c>
      <c r="Q142" s="117" t="s">
        <v>62</v>
      </c>
      <c r="R142" s="569" t="s">
        <v>62</v>
      </c>
      <c r="S142" s="118" t="s">
        <v>63</v>
      </c>
      <c r="T142" s="59"/>
    </row>
    <row r="143" spans="1:20" ht="21" customHeight="1" thickBot="1">
      <c r="A143" s="629"/>
      <c r="B143" s="120" t="s">
        <v>64</v>
      </c>
      <c r="C143" s="120" t="s">
        <v>61</v>
      </c>
      <c r="D143" s="121" t="s">
        <v>39</v>
      </c>
      <c r="E143" s="121" t="s">
        <v>40</v>
      </c>
      <c r="F143" s="633"/>
      <c r="G143" s="120" t="s">
        <v>65</v>
      </c>
      <c r="H143" s="570" t="s">
        <v>151</v>
      </c>
      <c r="I143" s="122" t="s">
        <v>66</v>
      </c>
      <c r="K143" s="629"/>
      <c r="L143" s="120" t="s">
        <v>64</v>
      </c>
      <c r="M143" s="120" t="s">
        <v>61</v>
      </c>
      <c r="N143" s="121" t="s">
        <v>39</v>
      </c>
      <c r="O143" s="121" t="s">
        <v>40</v>
      </c>
      <c r="P143" s="633"/>
      <c r="Q143" s="120" t="s">
        <v>65</v>
      </c>
      <c r="R143" s="570" t="s">
        <v>151</v>
      </c>
      <c r="S143" s="122" t="s">
        <v>66</v>
      </c>
    </row>
    <row r="144" spans="1:20" ht="26.1" customHeight="1">
      <c r="A144" s="131">
        <v>7</v>
      </c>
      <c r="B144" s="125" t="str">
        <f>'Flight Groups'!L28</f>
        <v>A</v>
      </c>
      <c r="C144" s="126">
        <f>IF(ISBLANK('Round 7'!$L$2),"",('Round 7'!$L$2))</f>
        <v>10</v>
      </c>
      <c r="D144" s="132"/>
      <c r="E144" s="133"/>
      <c r="F144" s="133"/>
      <c r="G144" s="134"/>
      <c r="H144" s="574"/>
      <c r="I144" s="135"/>
      <c r="K144" s="131">
        <v>7</v>
      </c>
      <c r="L144" s="125" t="str">
        <f>'Flight Groups'!L29</f>
        <v>B</v>
      </c>
      <c r="M144" s="126">
        <f>IF(ISBLANK('Round 7'!$L$2),"",('Round 7'!$L$2))</f>
        <v>10</v>
      </c>
      <c r="N144" s="132"/>
      <c r="O144" s="133"/>
      <c r="P144" s="133"/>
      <c r="Q144" s="134"/>
      <c r="R144" s="574"/>
      <c r="S144" s="135"/>
    </row>
    <row r="145" spans="1:20" ht="26.1" customHeight="1">
      <c r="A145" s="143">
        <f>A144+1</f>
        <v>8</v>
      </c>
      <c r="B145" s="137" t="str">
        <f>'Flight Groups'!M28</f>
        <v>A</v>
      </c>
      <c r="C145" s="138">
        <f>IF(ISBLANK('Round 8'!$L$2),"",('Round 8'!$L$2))</f>
        <v>10</v>
      </c>
      <c r="D145" s="144"/>
      <c r="E145" s="145"/>
      <c r="F145" s="145"/>
      <c r="G145" s="146"/>
      <c r="H145" s="575"/>
      <c r="I145" s="147"/>
      <c r="K145" s="143">
        <f>K144+1</f>
        <v>8</v>
      </c>
      <c r="L145" s="137" t="str">
        <f>'Flight Groups'!M29</f>
        <v>B</v>
      </c>
      <c r="M145" s="138">
        <f>IF(ISBLANK('Round 8'!$L$2),"",('Round 8'!$L$2))</f>
        <v>10</v>
      </c>
      <c r="N145" s="144"/>
      <c r="O145" s="145"/>
      <c r="P145" s="145"/>
      <c r="Q145" s="146"/>
      <c r="R145" s="575"/>
      <c r="S145" s="147"/>
    </row>
    <row r="146" spans="1:20" ht="26.1" customHeight="1">
      <c r="A146" s="143">
        <f>A145+1</f>
        <v>9</v>
      </c>
      <c r="B146" s="137" t="str">
        <f>'Flight Groups'!N28</f>
        <v>A</v>
      </c>
      <c r="C146" s="138">
        <f>IF(ISBLANK('Round 9'!$L$2),"",('Round 9'!$L$2))</f>
        <v>10</v>
      </c>
      <c r="D146" s="144"/>
      <c r="E146" s="145"/>
      <c r="F146" s="145"/>
      <c r="G146" s="146"/>
      <c r="H146" s="575"/>
      <c r="I146" s="147"/>
      <c r="K146" s="143">
        <f>K145+1</f>
        <v>9</v>
      </c>
      <c r="L146" s="137" t="str">
        <f>'Flight Groups'!N29</f>
        <v>B</v>
      </c>
      <c r="M146" s="138">
        <f>IF(ISBLANK('Round 9'!$L$2),"",('Round 9'!$L$2))</f>
        <v>10</v>
      </c>
      <c r="N146" s="144"/>
      <c r="O146" s="145"/>
      <c r="P146" s="145"/>
      <c r="Q146" s="146"/>
      <c r="R146" s="575"/>
      <c r="S146" s="147"/>
      <c r="T146" s="51"/>
    </row>
    <row r="147" spans="1:20" ht="26.1" customHeight="1">
      <c r="A147" s="143">
        <f>A146+1</f>
        <v>10</v>
      </c>
      <c r="B147" s="137" t="str">
        <f>'Flight Groups'!O28</f>
        <v>B</v>
      </c>
      <c r="C147" s="138">
        <f>IF(ISBLANK('Round 10'!$L$2),"",('Round 10'!$L$2))</f>
        <v>10</v>
      </c>
      <c r="D147" s="144"/>
      <c r="E147" s="145"/>
      <c r="F147" s="145"/>
      <c r="G147" s="146"/>
      <c r="H147" s="575"/>
      <c r="I147" s="147"/>
      <c r="K147" s="143">
        <f>K146+1</f>
        <v>10</v>
      </c>
      <c r="L147" s="137" t="str">
        <f>'Flight Groups'!O29</f>
        <v>A</v>
      </c>
      <c r="M147" s="138">
        <f>IF(ISBLANK('Round 10'!$L$2),"",('Round 10'!$L$2))</f>
        <v>10</v>
      </c>
      <c r="N147" s="144"/>
      <c r="O147" s="145"/>
      <c r="P147" s="145"/>
      <c r="Q147" s="146"/>
      <c r="R147" s="575"/>
      <c r="S147" s="147"/>
      <c r="T147" s="53"/>
    </row>
    <row r="148" spans="1:20" ht="26.1" customHeight="1">
      <c r="A148" s="143">
        <f>A147+1</f>
        <v>11</v>
      </c>
      <c r="B148" s="137" t="str">
        <f>'Flight Groups'!P28</f>
        <v>A</v>
      </c>
      <c r="C148" s="138">
        <f>IF(ISBLANK('Round 11'!$L$2),"",('Round 11'!$L$2))</f>
        <v>10</v>
      </c>
      <c r="D148" s="144"/>
      <c r="E148" s="145"/>
      <c r="F148" s="145"/>
      <c r="G148" s="146"/>
      <c r="H148" s="575"/>
      <c r="I148" s="147"/>
      <c r="K148" s="143">
        <f>K147+1</f>
        <v>11</v>
      </c>
      <c r="L148" s="137" t="str">
        <f>'Flight Groups'!P29</f>
        <v>B</v>
      </c>
      <c r="M148" s="138">
        <f>IF(ISBLANK('Round 11'!$L$2),"",('Round 11'!$L$2))</f>
        <v>10</v>
      </c>
      <c r="N148" s="144"/>
      <c r="O148" s="145"/>
      <c r="P148" s="145"/>
      <c r="Q148" s="146"/>
      <c r="R148" s="575"/>
      <c r="S148" s="147"/>
      <c r="T148" s="55"/>
    </row>
    <row r="149" spans="1:20" ht="26.1" customHeight="1" thickBot="1">
      <c r="A149" s="160">
        <f>A148+1</f>
        <v>12</v>
      </c>
      <c r="B149" s="154" t="str">
        <f>'Flight Groups'!Q28</f>
        <v>A</v>
      </c>
      <c r="C149" s="155">
        <f>IF(ISBLANK('Round 12'!$L$2),"",('Round 12'!$L$2))</f>
        <v>10</v>
      </c>
      <c r="D149" s="161"/>
      <c r="E149" s="162"/>
      <c r="F149" s="162"/>
      <c r="G149" s="163"/>
      <c r="H149" s="577"/>
      <c r="I149" s="164"/>
      <c r="K149" s="160">
        <f>K148+1</f>
        <v>12</v>
      </c>
      <c r="L149" s="154" t="str">
        <f>'Flight Groups'!Q29</f>
        <v>B</v>
      </c>
      <c r="M149" s="155">
        <f>IF(ISBLANK('Round 12'!$L$2),"",('Round 12'!$L$2))</f>
        <v>10</v>
      </c>
      <c r="N149" s="161"/>
      <c r="O149" s="162"/>
      <c r="P149" s="162"/>
      <c r="Q149" s="163"/>
      <c r="R149" s="577"/>
      <c r="S149" s="164"/>
      <c r="T149" s="54"/>
    </row>
    <row r="150" spans="1:20" ht="21" customHeight="1">
      <c r="A150" s="59"/>
      <c r="B150" s="62"/>
      <c r="C150" s="59"/>
      <c r="D150" s="59"/>
      <c r="E150" s="60"/>
      <c r="F150" s="60"/>
      <c r="G150" s="61"/>
      <c r="H150" s="61"/>
      <c r="I150" s="59"/>
      <c r="K150" s="59"/>
      <c r="L150" s="62"/>
      <c r="M150" s="59"/>
      <c r="N150" s="59"/>
      <c r="O150" s="60"/>
      <c r="P150" s="60"/>
      <c r="Q150" s="61"/>
      <c r="R150" s="61"/>
      <c r="S150" s="59"/>
      <c r="T150" s="54"/>
    </row>
    <row r="151" spans="1:20" ht="24.95" customHeight="1">
      <c r="A151" s="98">
        <v>25</v>
      </c>
      <c r="B151" s="87"/>
      <c r="C151" s="87"/>
      <c r="D151" s="88"/>
      <c r="E151" s="88"/>
      <c r="F151" s="88"/>
      <c r="G151" s="88"/>
      <c r="H151" s="88"/>
      <c r="I151" s="88"/>
      <c r="J151" s="89"/>
      <c r="K151" s="98">
        <v>26</v>
      </c>
      <c r="L151" s="50"/>
      <c r="M151" s="50"/>
      <c r="N151" s="51"/>
      <c r="O151" s="51"/>
      <c r="P151" s="88"/>
      <c r="Q151" s="51"/>
      <c r="R151" s="88"/>
      <c r="S151" s="51"/>
      <c r="T151" s="57"/>
    </row>
    <row r="152" spans="1:20" ht="24.95" customHeight="1">
      <c r="A152" s="52" t="s">
        <v>27</v>
      </c>
      <c r="B152" s="626" t="str">
        <f>IF(ISBLANK('Flight Groups'!C30),"",'Flight Groups'!C30)</f>
        <v/>
      </c>
      <c r="C152" s="626"/>
      <c r="D152" s="626"/>
      <c r="E152" s="626"/>
      <c r="F152" s="397"/>
      <c r="G152" s="61"/>
      <c r="H152" s="61"/>
      <c r="I152" s="53"/>
      <c r="J152" s="95"/>
      <c r="K152" s="52" t="s">
        <v>27</v>
      </c>
      <c r="L152" s="626" t="str">
        <f>IF(ISBLANK('Flight Groups'!C31),"",'Flight Groups'!C31)</f>
        <v/>
      </c>
      <c r="M152" s="626"/>
      <c r="N152" s="626"/>
      <c r="O152" s="626"/>
      <c r="P152" s="397"/>
      <c r="Q152" s="61"/>
      <c r="R152" s="61"/>
      <c r="S152" s="53"/>
      <c r="T152" s="58"/>
    </row>
    <row r="153" spans="1:20" ht="24.95" customHeight="1" thickBot="1">
      <c r="A153" s="56" t="s">
        <v>28</v>
      </c>
      <c r="B153" s="635" t="str">
        <f>IF(ISBLANK('Flight Groups'!D30),"",'Flight Groups'!D30)</f>
        <v/>
      </c>
      <c r="C153" s="635"/>
      <c r="D153" s="635"/>
      <c r="E153" s="635"/>
      <c r="F153" s="635"/>
      <c r="G153" s="635"/>
      <c r="H153" s="627"/>
      <c r="I153" s="635"/>
      <c r="J153" s="95"/>
      <c r="K153" s="78" t="s">
        <v>28</v>
      </c>
      <c r="L153" s="635" t="str">
        <f>IF(ISBLANK('Flight Groups'!D31),"",'Flight Groups'!D31)</f>
        <v/>
      </c>
      <c r="M153" s="635"/>
      <c r="N153" s="635"/>
      <c r="O153" s="635"/>
      <c r="P153" s="635"/>
      <c r="Q153" s="635"/>
      <c r="R153" s="627"/>
      <c r="S153" s="635"/>
      <c r="T153" s="59"/>
    </row>
    <row r="154" spans="1:20" ht="21" customHeight="1">
      <c r="A154" s="628" t="s">
        <v>58</v>
      </c>
      <c r="B154" s="117" t="s">
        <v>59</v>
      </c>
      <c r="C154" s="117" t="s">
        <v>60</v>
      </c>
      <c r="D154" s="630" t="s">
        <v>61</v>
      </c>
      <c r="E154" s="631"/>
      <c r="F154" s="632" t="s">
        <v>106</v>
      </c>
      <c r="G154" s="117" t="s">
        <v>62</v>
      </c>
      <c r="H154" s="569" t="s">
        <v>62</v>
      </c>
      <c r="I154" s="118" t="s">
        <v>63</v>
      </c>
      <c r="K154" s="628" t="s">
        <v>58</v>
      </c>
      <c r="L154" s="117" t="s">
        <v>59</v>
      </c>
      <c r="M154" s="117" t="s">
        <v>60</v>
      </c>
      <c r="N154" s="630" t="s">
        <v>61</v>
      </c>
      <c r="O154" s="631"/>
      <c r="P154" s="632" t="s">
        <v>106</v>
      </c>
      <c r="Q154" s="117" t="s">
        <v>62</v>
      </c>
      <c r="R154" s="569" t="s">
        <v>62</v>
      </c>
      <c r="S154" s="118" t="s">
        <v>63</v>
      </c>
      <c r="T154" s="59"/>
    </row>
    <row r="155" spans="1:20" ht="21" customHeight="1" thickBot="1">
      <c r="A155" s="629"/>
      <c r="B155" s="120" t="s">
        <v>64</v>
      </c>
      <c r="C155" s="120" t="s">
        <v>61</v>
      </c>
      <c r="D155" s="121" t="s">
        <v>39</v>
      </c>
      <c r="E155" s="121" t="s">
        <v>40</v>
      </c>
      <c r="F155" s="633"/>
      <c r="G155" s="120" t="s">
        <v>65</v>
      </c>
      <c r="H155" s="570" t="s">
        <v>151</v>
      </c>
      <c r="I155" s="122" t="s">
        <v>66</v>
      </c>
      <c r="K155" s="629"/>
      <c r="L155" s="120" t="s">
        <v>64</v>
      </c>
      <c r="M155" s="120" t="s">
        <v>61</v>
      </c>
      <c r="N155" s="121" t="s">
        <v>39</v>
      </c>
      <c r="O155" s="121" t="s">
        <v>40</v>
      </c>
      <c r="P155" s="633"/>
      <c r="Q155" s="120" t="s">
        <v>65</v>
      </c>
      <c r="R155" s="570" t="s">
        <v>151</v>
      </c>
      <c r="S155" s="122" t="s">
        <v>66</v>
      </c>
      <c r="T155" s="59"/>
    </row>
    <row r="156" spans="1:20" ht="26.1" customHeight="1">
      <c r="A156" s="131">
        <v>7</v>
      </c>
      <c r="B156" s="125" t="str">
        <f>'Flight Groups'!L30</f>
        <v>A</v>
      </c>
      <c r="C156" s="126">
        <f>IF(ISBLANK('Round 7'!$L$2),"",('Round 7'!$L$2))</f>
        <v>10</v>
      </c>
      <c r="D156" s="132"/>
      <c r="E156" s="133"/>
      <c r="F156" s="133"/>
      <c r="G156" s="134"/>
      <c r="H156" s="574"/>
      <c r="I156" s="135"/>
      <c r="K156" s="131">
        <v>7</v>
      </c>
      <c r="L156" s="125" t="str">
        <f>'Flight Groups'!L31</f>
        <v>B</v>
      </c>
      <c r="M156" s="126">
        <f>IF(ISBLANK('Round 7'!$L$2),"",('Round 7'!$L$2))</f>
        <v>10</v>
      </c>
      <c r="N156" s="132"/>
      <c r="O156" s="133"/>
      <c r="P156" s="133"/>
      <c r="Q156" s="134"/>
      <c r="R156" s="574"/>
      <c r="S156" s="135"/>
      <c r="T156" s="59"/>
    </row>
    <row r="157" spans="1:20" ht="26.1" customHeight="1">
      <c r="A157" s="143">
        <f>A156+1</f>
        <v>8</v>
      </c>
      <c r="B157" s="137" t="str">
        <f>'Flight Groups'!M30</f>
        <v>B</v>
      </c>
      <c r="C157" s="138">
        <f>IF(ISBLANK('Round 8'!$L$2),"",('Round 8'!$L$2))</f>
        <v>10</v>
      </c>
      <c r="D157" s="144"/>
      <c r="E157" s="145"/>
      <c r="F157" s="145"/>
      <c r="G157" s="146"/>
      <c r="H157" s="575"/>
      <c r="I157" s="147"/>
      <c r="K157" s="143">
        <f>K156+1</f>
        <v>8</v>
      </c>
      <c r="L157" s="137" t="str">
        <f>'Flight Groups'!M31</f>
        <v>A</v>
      </c>
      <c r="M157" s="138">
        <f>IF(ISBLANK('Round 8'!$L$2),"",('Round 8'!$L$2))</f>
        <v>10</v>
      </c>
      <c r="N157" s="144"/>
      <c r="O157" s="145"/>
      <c r="P157" s="145"/>
      <c r="Q157" s="146"/>
      <c r="R157" s="575"/>
      <c r="S157" s="147"/>
      <c r="T157" s="59"/>
    </row>
    <row r="158" spans="1:20" ht="26.1" customHeight="1">
      <c r="A158" s="143">
        <f>A157+1</f>
        <v>9</v>
      </c>
      <c r="B158" s="137" t="str">
        <f>'Flight Groups'!N30</f>
        <v>A</v>
      </c>
      <c r="C158" s="138">
        <f>IF(ISBLANK('Round 9'!$L$2),"",('Round 9'!$L$2))</f>
        <v>10</v>
      </c>
      <c r="D158" s="144"/>
      <c r="E158" s="145"/>
      <c r="F158" s="145"/>
      <c r="G158" s="146"/>
      <c r="H158" s="575"/>
      <c r="I158" s="147"/>
      <c r="K158" s="143">
        <f>K157+1</f>
        <v>9</v>
      </c>
      <c r="L158" s="137" t="str">
        <f>'Flight Groups'!N31</f>
        <v>B</v>
      </c>
      <c r="M158" s="138">
        <f>IF(ISBLANK('Round 9'!$L$2),"",('Round 9'!$L$2))</f>
        <v>10</v>
      </c>
      <c r="N158" s="144"/>
      <c r="O158" s="145"/>
      <c r="P158" s="145"/>
      <c r="Q158" s="146"/>
      <c r="R158" s="575"/>
      <c r="S158" s="147"/>
      <c r="T158" s="59"/>
    </row>
    <row r="159" spans="1:20" ht="26.1" customHeight="1">
      <c r="A159" s="143">
        <f>A158+1</f>
        <v>10</v>
      </c>
      <c r="B159" s="137" t="str">
        <f>'Flight Groups'!O30</f>
        <v>B</v>
      </c>
      <c r="C159" s="138">
        <f>IF(ISBLANK('Round 10'!$L$2),"",('Round 10'!$L$2))</f>
        <v>10</v>
      </c>
      <c r="D159" s="144"/>
      <c r="E159" s="145"/>
      <c r="F159" s="145"/>
      <c r="G159" s="146"/>
      <c r="H159" s="575"/>
      <c r="I159" s="147"/>
      <c r="K159" s="143">
        <f>K158+1</f>
        <v>10</v>
      </c>
      <c r="L159" s="137" t="str">
        <f>'Flight Groups'!O31</f>
        <v>A</v>
      </c>
      <c r="M159" s="138">
        <f>IF(ISBLANK('Round 10'!$L$2),"",('Round 10'!$L$2))</f>
        <v>10</v>
      </c>
      <c r="N159" s="144"/>
      <c r="O159" s="145"/>
      <c r="P159" s="145"/>
      <c r="Q159" s="146"/>
      <c r="R159" s="575"/>
      <c r="S159" s="147"/>
      <c r="T159" s="59"/>
    </row>
    <row r="160" spans="1:20" ht="26.1" customHeight="1">
      <c r="A160" s="143">
        <f>A159+1</f>
        <v>11</v>
      </c>
      <c r="B160" s="137" t="str">
        <f>'Flight Groups'!P30</f>
        <v>B</v>
      </c>
      <c r="C160" s="138">
        <f>IF(ISBLANK('Round 11'!$L$2),"",('Round 11'!$L$2))</f>
        <v>10</v>
      </c>
      <c r="D160" s="144"/>
      <c r="E160" s="145"/>
      <c r="F160" s="145"/>
      <c r="G160" s="146"/>
      <c r="H160" s="575"/>
      <c r="I160" s="147"/>
      <c r="K160" s="143">
        <f>K159+1</f>
        <v>11</v>
      </c>
      <c r="L160" s="137" t="str">
        <f>'Flight Groups'!P31</f>
        <v>A</v>
      </c>
      <c r="M160" s="138">
        <f>IF(ISBLANK('Round 11'!$L$2),"",('Round 11'!$L$2))</f>
        <v>10</v>
      </c>
      <c r="N160" s="144"/>
      <c r="O160" s="145"/>
      <c r="P160" s="145"/>
      <c r="Q160" s="146"/>
      <c r="R160" s="575"/>
      <c r="S160" s="147"/>
    </row>
    <row r="161" spans="1:20" ht="26.1" customHeight="1" thickBot="1">
      <c r="A161" s="160">
        <f>A160+1</f>
        <v>12</v>
      </c>
      <c r="B161" s="154" t="str">
        <f>'Flight Groups'!Q30</f>
        <v>A</v>
      </c>
      <c r="C161" s="155">
        <f>IF(ISBLANK('Round 12'!$L$2),"",('Round 12'!$L$2))</f>
        <v>10</v>
      </c>
      <c r="D161" s="161"/>
      <c r="E161" s="162"/>
      <c r="F161" s="162"/>
      <c r="G161" s="163"/>
      <c r="H161" s="577"/>
      <c r="I161" s="164"/>
      <c r="K161" s="160">
        <f>K160+1</f>
        <v>12</v>
      </c>
      <c r="L161" s="154" t="str">
        <f>'Flight Groups'!Q31</f>
        <v>B</v>
      </c>
      <c r="M161" s="155">
        <f>IF(ISBLANK('Round 12'!$L$2),"",('Round 12'!$L$2))</f>
        <v>10</v>
      </c>
      <c r="N161" s="161"/>
      <c r="O161" s="162"/>
      <c r="P161" s="162"/>
      <c r="Q161" s="163"/>
      <c r="R161" s="577"/>
      <c r="S161" s="164"/>
    </row>
    <row r="162" spans="1:20" ht="21" customHeight="1">
      <c r="T162" s="51"/>
    </row>
    <row r="163" spans="1:20" ht="21" customHeight="1">
      <c r="T163" s="53"/>
    </row>
    <row r="164" spans="1:20" ht="24.95" customHeight="1">
      <c r="A164" s="98">
        <v>27</v>
      </c>
      <c r="B164" s="87"/>
      <c r="C164" s="87"/>
      <c r="D164" s="88"/>
      <c r="E164" s="88"/>
      <c r="F164" s="88"/>
      <c r="G164" s="88"/>
      <c r="H164" s="88"/>
      <c r="I164" s="88"/>
      <c r="J164" s="89"/>
      <c r="K164" s="98">
        <v>28</v>
      </c>
      <c r="L164" s="50"/>
      <c r="M164" s="50"/>
      <c r="N164" s="51"/>
      <c r="O164" s="51"/>
      <c r="P164" s="88"/>
      <c r="Q164" s="51"/>
      <c r="R164" s="88"/>
      <c r="S164" s="51"/>
      <c r="T164" s="55"/>
    </row>
    <row r="165" spans="1:20" ht="24.95" customHeight="1">
      <c r="A165" s="52" t="s">
        <v>27</v>
      </c>
      <c r="B165" s="626" t="str">
        <f>IF(ISBLANK('Flight Groups'!C32),"",'Flight Groups'!C32)</f>
        <v/>
      </c>
      <c r="C165" s="626"/>
      <c r="D165" s="626"/>
      <c r="E165" s="626"/>
      <c r="F165" s="397"/>
      <c r="G165" s="61"/>
      <c r="H165" s="61"/>
      <c r="I165" s="53"/>
      <c r="J165" s="95"/>
      <c r="K165" s="52" t="s">
        <v>27</v>
      </c>
      <c r="L165" s="626" t="str">
        <f>IF(ISBLANK('Flight Groups'!C33),"",'Flight Groups'!C33)</f>
        <v/>
      </c>
      <c r="M165" s="626"/>
      <c r="N165" s="626"/>
      <c r="O165" s="626"/>
      <c r="P165" s="397"/>
      <c r="Q165" s="61"/>
      <c r="R165" s="61"/>
      <c r="S165" s="53"/>
      <c r="T165" s="54"/>
    </row>
    <row r="166" spans="1:20" ht="24.95" customHeight="1" thickBot="1">
      <c r="A166" s="56" t="s">
        <v>28</v>
      </c>
      <c r="B166" s="635" t="str">
        <f>IF(ISBLANK('Flight Groups'!D32),"",'Flight Groups'!D32)</f>
        <v/>
      </c>
      <c r="C166" s="635"/>
      <c r="D166" s="635"/>
      <c r="E166" s="635"/>
      <c r="F166" s="635"/>
      <c r="G166" s="635"/>
      <c r="H166" s="627"/>
      <c r="I166" s="635"/>
      <c r="J166" s="95"/>
      <c r="K166" s="78" t="s">
        <v>28</v>
      </c>
      <c r="L166" s="635" t="str">
        <f>IF(ISBLANK('Flight Groups'!D33),"",'Flight Groups'!D33)</f>
        <v/>
      </c>
      <c r="M166" s="635"/>
      <c r="N166" s="635"/>
      <c r="O166" s="635"/>
      <c r="P166" s="635"/>
      <c r="Q166" s="635"/>
      <c r="R166" s="627"/>
      <c r="S166" s="635"/>
      <c r="T166" s="58"/>
    </row>
    <row r="167" spans="1:20" ht="21" customHeight="1">
      <c r="A167" s="628" t="s">
        <v>58</v>
      </c>
      <c r="B167" s="117" t="s">
        <v>59</v>
      </c>
      <c r="C167" s="117" t="s">
        <v>60</v>
      </c>
      <c r="D167" s="630" t="s">
        <v>61</v>
      </c>
      <c r="E167" s="631"/>
      <c r="F167" s="632" t="s">
        <v>106</v>
      </c>
      <c r="G167" s="117" t="s">
        <v>62</v>
      </c>
      <c r="H167" s="569" t="s">
        <v>62</v>
      </c>
      <c r="I167" s="118" t="s">
        <v>63</v>
      </c>
      <c r="K167" s="628" t="s">
        <v>58</v>
      </c>
      <c r="L167" s="117" t="s">
        <v>59</v>
      </c>
      <c r="M167" s="117" t="s">
        <v>60</v>
      </c>
      <c r="N167" s="630" t="s">
        <v>61</v>
      </c>
      <c r="O167" s="631"/>
      <c r="P167" s="632" t="s">
        <v>106</v>
      </c>
      <c r="Q167" s="117" t="s">
        <v>62</v>
      </c>
      <c r="R167" s="569" t="s">
        <v>62</v>
      </c>
      <c r="S167" s="118" t="s">
        <v>63</v>
      </c>
      <c r="T167" s="59"/>
    </row>
    <row r="168" spans="1:20" ht="21" customHeight="1" thickBot="1">
      <c r="A168" s="629"/>
      <c r="B168" s="120" t="s">
        <v>64</v>
      </c>
      <c r="C168" s="120" t="s">
        <v>61</v>
      </c>
      <c r="D168" s="121" t="s">
        <v>39</v>
      </c>
      <c r="E168" s="121" t="s">
        <v>40</v>
      </c>
      <c r="F168" s="633"/>
      <c r="G168" s="120" t="s">
        <v>65</v>
      </c>
      <c r="H168" s="570" t="s">
        <v>151</v>
      </c>
      <c r="I168" s="122" t="s">
        <v>66</v>
      </c>
      <c r="K168" s="629"/>
      <c r="L168" s="120" t="s">
        <v>64</v>
      </c>
      <c r="M168" s="120" t="s">
        <v>61</v>
      </c>
      <c r="N168" s="121" t="s">
        <v>39</v>
      </c>
      <c r="O168" s="121" t="s">
        <v>40</v>
      </c>
      <c r="P168" s="633"/>
      <c r="Q168" s="120" t="s">
        <v>65</v>
      </c>
      <c r="R168" s="570" t="s">
        <v>151</v>
      </c>
      <c r="S168" s="122" t="s">
        <v>66</v>
      </c>
      <c r="T168" s="59"/>
    </row>
    <row r="169" spans="1:20" ht="26.1" customHeight="1">
      <c r="A169" s="131">
        <v>7</v>
      </c>
      <c r="B169" s="125" t="str">
        <f>'Flight Groups'!L32</f>
        <v>B</v>
      </c>
      <c r="C169" s="126">
        <f>IF(ISBLANK('Round 7'!$L$2),"",('Round 7'!$L$2))</f>
        <v>10</v>
      </c>
      <c r="D169" s="132"/>
      <c r="E169" s="133"/>
      <c r="F169" s="133"/>
      <c r="G169" s="134"/>
      <c r="H169" s="574"/>
      <c r="I169" s="135"/>
      <c r="K169" s="131">
        <v>7</v>
      </c>
      <c r="L169" s="125" t="str">
        <f>'Flight Groups'!L33</f>
        <v>A</v>
      </c>
      <c r="M169" s="126">
        <f>IF(ISBLANK('Round 7'!$L$2),"",('Round 7'!$L$2))</f>
        <v>10</v>
      </c>
      <c r="N169" s="132"/>
      <c r="O169" s="133"/>
      <c r="P169" s="133"/>
      <c r="Q169" s="134"/>
      <c r="R169" s="574"/>
      <c r="S169" s="135"/>
      <c r="T169" s="59"/>
    </row>
    <row r="170" spans="1:20" ht="26.1" customHeight="1">
      <c r="A170" s="143">
        <f>A169+1</f>
        <v>8</v>
      </c>
      <c r="B170" s="137" t="str">
        <f>'Flight Groups'!M32</f>
        <v>B</v>
      </c>
      <c r="C170" s="138">
        <f>IF(ISBLANK('Round 8'!$L$2),"",('Round 8'!$L$2))</f>
        <v>10</v>
      </c>
      <c r="D170" s="144"/>
      <c r="E170" s="145"/>
      <c r="F170" s="145"/>
      <c r="G170" s="146"/>
      <c r="H170" s="575"/>
      <c r="I170" s="147"/>
      <c r="K170" s="143">
        <f>K169+1</f>
        <v>8</v>
      </c>
      <c r="L170" s="137" t="str">
        <f>'Flight Groups'!M33</f>
        <v>A</v>
      </c>
      <c r="M170" s="138">
        <f>IF(ISBLANK('Round 8'!$L$2),"",('Round 8'!$L$2))</f>
        <v>10</v>
      </c>
      <c r="N170" s="144"/>
      <c r="O170" s="145"/>
      <c r="P170" s="145"/>
      <c r="Q170" s="146"/>
      <c r="R170" s="575"/>
      <c r="S170" s="147"/>
      <c r="T170" s="59"/>
    </row>
    <row r="171" spans="1:20" ht="26.1" customHeight="1">
      <c r="A171" s="143">
        <f>A170+1</f>
        <v>9</v>
      </c>
      <c r="B171" s="137" t="str">
        <f>'Flight Groups'!N32</f>
        <v>A</v>
      </c>
      <c r="C171" s="138">
        <f>IF(ISBLANK('Round 9'!$L$2),"",('Round 9'!$L$2))</f>
        <v>10</v>
      </c>
      <c r="D171" s="144"/>
      <c r="E171" s="145"/>
      <c r="F171" s="145"/>
      <c r="G171" s="146"/>
      <c r="H171" s="575"/>
      <c r="I171" s="147"/>
      <c r="K171" s="143">
        <f>K170+1</f>
        <v>9</v>
      </c>
      <c r="L171" s="137" t="str">
        <f>'Flight Groups'!N33</f>
        <v>B</v>
      </c>
      <c r="M171" s="138">
        <f>IF(ISBLANK('Round 9'!$L$2),"",('Round 9'!$L$2))</f>
        <v>10</v>
      </c>
      <c r="N171" s="144"/>
      <c r="O171" s="145"/>
      <c r="P171" s="145"/>
      <c r="Q171" s="146"/>
      <c r="R171" s="575"/>
      <c r="S171" s="147"/>
      <c r="T171" s="59"/>
    </row>
    <row r="172" spans="1:20" ht="26.1" customHeight="1">
      <c r="A172" s="143">
        <f>A171+1</f>
        <v>10</v>
      </c>
      <c r="B172" s="137" t="str">
        <f>'Flight Groups'!O32</f>
        <v>B</v>
      </c>
      <c r="C172" s="138">
        <f>IF(ISBLANK('Round 10'!$L$2),"",('Round 10'!$L$2))</f>
        <v>10</v>
      </c>
      <c r="D172" s="144"/>
      <c r="E172" s="145"/>
      <c r="F172" s="145"/>
      <c r="G172" s="146"/>
      <c r="H172" s="575"/>
      <c r="I172" s="147"/>
      <c r="K172" s="143">
        <f>K171+1</f>
        <v>10</v>
      </c>
      <c r="L172" s="137" t="str">
        <f>'Flight Groups'!O33</f>
        <v>A</v>
      </c>
      <c r="M172" s="138">
        <f>IF(ISBLANK('Round 10'!$L$2),"",('Round 10'!$L$2))</f>
        <v>10</v>
      </c>
      <c r="N172" s="144"/>
      <c r="O172" s="145"/>
      <c r="P172" s="145"/>
      <c r="Q172" s="146"/>
      <c r="R172" s="575"/>
      <c r="S172" s="147"/>
      <c r="T172" s="59"/>
    </row>
    <row r="173" spans="1:20" ht="26.1" customHeight="1">
      <c r="A173" s="143">
        <f>A172+1</f>
        <v>11</v>
      </c>
      <c r="B173" s="137" t="str">
        <f>'Flight Groups'!P32</f>
        <v>B</v>
      </c>
      <c r="C173" s="138">
        <f>IF(ISBLANK('Round 11'!$L$2),"",('Round 11'!$L$2))</f>
        <v>10</v>
      </c>
      <c r="D173" s="144"/>
      <c r="E173" s="145"/>
      <c r="F173" s="145"/>
      <c r="G173" s="146"/>
      <c r="H173" s="575"/>
      <c r="I173" s="147"/>
      <c r="K173" s="143">
        <f>K172+1</f>
        <v>11</v>
      </c>
      <c r="L173" s="137" t="str">
        <f>'Flight Groups'!P33</f>
        <v>A</v>
      </c>
      <c r="M173" s="138">
        <f>IF(ISBLANK('Round 11'!$L$2),"",('Round 11'!$L$2))</f>
        <v>10</v>
      </c>
      <c r="N173" s="144"/>
      <c r="O173" s="145"/>
      <c r="P173" s="145"/>
      <c r="Q173" s="146"/>
      <c r="R173" s="575"/>
      <c r="S173" s="147"/>
      <c r="T173" s="59"/>
    </row>
    <row r="174" spans="1:20" ht="26.1" customHeight="1" thickBot="1">
      <c r="A174" s="160">
        <f>A173+1</f>
        <v>12</v>
      </c>
      <c r="B174" s="154" t="str">
        <f>'Flight Groups'!Q32</f>
        <v>A</v>
      </c>
      <c r="C174" s="155">
        <f>IF(ISBLANK('Round 12'!$L$2),"",('Round 12'!$L$2))</f>
        <v>10</v>
      </c>
      <c r="D174" s="161"/>
      <c r="E174" s="162"/>
      <c r="F174" s="162"/>
      <c r="G174" s="163"/>
      <c r="H174" s="577"/>
      <c r="I174" s="164"/>
      <c r="K174" s="160">
        <f>K173+1</f>
        <v>12</v>
      </c>
      <c r="L174" s="154" t="str">
        <f>'Flight Groups'!Q33</f>
        <v>B</v>
      </c>
      <c r="M174" s="155">
        <f>IF(ISBLANK('Round 12'!$L$2),"",('Round 12'!$L$2))</f>
        <v>10</v>
      </c>
      <c r="N174" s="161"/>
      <c r="O174" s="162"/>
      <c r="P174" s="162"/>
      <c r="Q174" s="163"/>
      <c r="R174" s="577"/>
      <c r="S174" s="164"/>
      <c r="T174" s="59"/>
    </row>
    <row r="175" spans="1:20" ht="21" customHeight="1">
      <c r="A175" s="59"/>
      <c r="B175" s="62"/>
      <c r="C175" s="59"/>
      <c r="D175" s="59"/>
      <c r="E175" s="60"/>
      <c r="F175" s="60"/>
      <c r="G175" s="61"/>
      <c r="H175" s="61"/>
      <c r="I175" s="59"/>
      <c r="K175" s="59"/>
      <c r="L175" s="62"/>
      <c r="M175" s="59"/>
      <c r="N175" s="59"/>
      <c r="O175" s="60"/>
      <c r="P175" s="60"/>
      <c r="Q175" s="61"/>
      <c r="R175" s="61"/>
      <c r="S175" s="59"/>
      <c r="T175" s="59"/>
    </row>
    <row r="176" spans="1:20" ht="24.95" customHeight="1">
      <c r="A176" s="98">
        <v>29</v>
      </c>
      <c r="B176" s="87"/>
      <c r="C176" s="87"/>
      <c r="D176" s="88"/>
      <c r="E176" s="88"/>
      <c r="F176" s="88"/>
      <c r="G176" s="88"/>
      <c r="H176" s="88"/>
      <c r="I176" s="88"/>
      <c r="J176" s="89"/>
      <c r="K176" s="98">
        <v>30</v>
      </c>
      <c r="L176" s="87"/>
      <c r="M176" s="50"/>
      <c r="N176" s="51"/>
      <c r="O176" s="51"/>
      <c r="P176" s="88"/>
      <c r="Q176" s="51"/>
      <c r="R176" s="88"/>
      <c r="S176" s="51"/>
    </row>
    <row r="177" spans="1:20" ht="24.95" customHeight="1">
      <c r="A177" s="52" t="s">
        <v>27</v>
      </c>
      <c r="B177" s="626" t="str">
        <f>IF(ISBLANK('Flight Groups'!C34),"",'Flight Groups'!C34)</f>
        <v/>
      </c>
      <c r="C177" s="626"/>
      <c r="D177" s="626"/>
      <c r="E177" s="626"/>
      <c r="F177" s="397"/>
      <c r="G177" s="61"/>
      <c r="H177" s="61"/>
      <c r="I177" s="53"/>
      <c r="J177" s="95"/>
      <c r="K177" s="52" t="s">
        <v>27</v>
      </c>
      <c r="L177" s="626" t="str">
        <f>IF(ISBLANK('Flight Groups'!C35),"",'Flight Groups'!C35)</f>
        <v/>
      </c>
      <c r="M177" s="626"/>
      <c r="N177" s="626"/>
      <c r="O177" s="626"/>
      <c r="P177" s="397"/>
      <c r="Q177" s="61"/>
      <c r="R177" s="61"/>
      <c r="S177" s="53"/>
    </row>
    <row r="178" spans="1:20" ht="24.95" customHeight="1" thickBot="1">
      <c r="A178" s="56" t="s">
        <v>28</v>
      </c>
      <c r="B178" s="635" t="str">
        <f>IF(ISBLANK('Flight Groups'!D34),"",'Flight Groups'!D34)</f>
        <v/>
      </c>
      <c r="C178" s="635"/>
      <c r="D178" s="635"/>
      <c r="E178" s="635"/>
      <c r="F178" s="635"/>
      <c r="G178" s="635"/>
      <c r="H178" s="627"/>
      <c r="I178" s="635"/>
      <c r="J178" s="95"/>
      <c r="K178" s="78" t="s">
        <v>28</v>
      </c>
      <c r="L178" s="635" t="str">
        <f>IF(ISBLANK('Flight Groups'!D35),"",'Flight Groups'!D35)</f>
        <v/>
      </c>
      <c r="M178" s="635"/>
      <c r="N178" s="635"/>
      <c r="O178" s="635"/>
      <c r="P178" s="635"/>
      <c r="Q178" s="635"/>
      <c r="R178" s="627"/>
      <c r="S178" s="635"/>
      <c r="T178" s="51"/>
    </row>
    <row r="179" spans="1:20" ht="21" customHeight="1">
      <c r="A179" s="628" t="s">
        <v>58</v>
      </c>
      <c r="B179" s="117" t="s">
        <v>59</v>
      </c>
      <c r="C179" s="117" t="s">
        <v>60</v>
      </c>
      <c r="D179" s="630" t="s">
        <v>61</v>
      </c>
      <c r="E179" s="631"/>
      <c r="F179" s="632" t="s">
        <v>106</v>
      </c>
      <c r="G179" s="117" t="s">
        <v>62</v>
      </c>
      <c r="H179" s="569" t="s">
        <v>62</v>
      </c>
      <c r="I179" s="118" t="s">
        <v>63</v>
      </c>
      <c r="K179" s="628" t="s">
        <v>58</v>
      </c>
      <c r="L179" s="117" t="s">
        <v>59</v>
      </c>
      <c r="M179" s="117" t="s">
        <v>60</v>
      </c>
      <c r="N179" s="630" t="s">
        <v>61</v>
      </c>
      <c r="O179" s="631"/>
      <c r="P179" s="632" t="s">
        <v>106</v>
      </c>
      <c r="Q179" s="117" t="s">
        <v>62</v>
      </c>
      <c r="R179" s="569" t="s">
        <v>62</v>
      </c>
      <c r="S179" s="118" t="s">
        <v>63</v>
      </c>
      <c r="T179" s="55"/>
    </row>
    <row r="180" spans="1:20" ht="21" customHeight="1" thickBot="1">
      <c r="A180" s="629"/>
      <c r="B180" s="120" t="s">
        <v>64</v>
      </c>
      <c r="C180" s="120" t="s">
        <v>61</v>
      </c>
      <c r="D180" s="121" t="s">
        <v>39</v>
      </c>
      <c r="E180" s="121" t="s">
        <v>40</v>
      </c>
      <c r="F180" s="633"/>
      <c r="G180" s="120" t="s">
        <v>65</v>
      </c>
      <c r="H180" s="570" t="s">
        <v>151</v>
      </c>
      <c r="I180" s="122" t="s">
        <v>66</v>
      </c>
      <c r="K180" s="629"/>
      <c r="L180" s="120" t="s">
        <v>64</v>
      </c>
      <c r="M180" s="120" t="s">
        <v>61</v>
      </c>
      <c r="N180" s="121" t="s">
        <v>39</v>
      </c>
      <c r="O180" s="121" t="s">
        <v>40</v>
      </c>
      <c r="P180" s="633"/>
      <c r="Q180" s="120" t="s">
        <v>65</v>
      </c>
      <c r="R180" s="570" t="s">
        <v>151</v>
      </c>
      <c r="S180" s="122" t="s">
        <v>66</v>
      </c>
      <c r="T180" s="54"/>
    </row>
    <row r="181" spans="1:20" ht="26.1" customHeight="1">
      <c r="A181" s="131">
        <v>7</v>
      </c>
      <c r="B181" s="125" t="str">
        <f>'Flight Groups'!L34</f>
        <v>A</v>
      </c>
      <c r="C181" s="126">
        <f>IF(ISBLANK('Round 7'!$L$2),"",('Round 7'!$L$2))</f>
        <v>10</v>
      </c>
      <c r="D181" s="132"/>
      <c r="E181" s="133"/>
      <c r="F181" s="133"/>
      <c r="G181" s="134"/>
      <c r="H181" s="574"/>
      <c r="I181" s="135"/>
      <c r="K181" s="131">
        <v>7</v>
      </c>
      <c r="L181" s="125" t="str">
        <f>'Flight Groups'!L35</f>
        <v>B</v>
      </c>
      <c r="M181" s="126">
        <f>IF(ISBLANK('Round 7'!$L$2),"",('Round 7'!$L$2))</f>
        <v>10</v>
      </c>
      <c r="N181" s="132"/>
      <c r="O181" s="133"/>
      <c r="P181" s="133"/>
      <c r="Q181" s="134"/>
      <c r="R181" s="574"/>
      <c r="S181" s="135"/>
      <c r="T181" s="57"/>
    </row>
    <row r="182" spans="1:20" ht="26.1" customHeight="1">
      <c r="A182" s="143">
        <f>A181+1</f>
        <v>8</v>
      </c>
      <c r="B182" s="137" t="str">
        <f>'Flight Groups'!M34</f>
        <v>A</v>
      </c>
      <c r="C182" s="138">
        <f>IF(ISBLANK('Round 8'!$L$2),"",('Round 8'!$L$2))</f>
        <v>10</v>
      </c>
      <c r="D182" s="144"/>
      <c r="E182" s="145"/>
      <c r="F182" s="145"/>
      <c r="G182" s="146"/>
      <c r="H182" s="575"/>
      <c r="I182" s="147"/>
      <c r="K182" s="143">
        <f>K181+1</f>
        <v>8</v>
      </c>
      <c r="L182" s="137" t="str">
        <f>'Flight Groups'!M35</f>
        <v>B</v>
      </c>
      <c r="M182" s="138">
        <f>IF(ISBLANK('Round 8'!$L$2),"",('Round 8'!$L$2))</f>
        <v>10</v>
      </c>
      <c r="N182" s="144"/>
      <c r="O182" s="145"/>
      <c r="P182" s="145"/>
      <c r="Q182" s="146"/>
      <c r="R182" s="575"/>
      <c r="S182" s="147"/>
      <c r="T182" s="58"/>
    </row>
    <row r="183" spans="1:20" ht="26.1" customHeight="1">
      <c r="A183" s="143">
        <f>A182+1</f>
        <v>9</v>
      </c>
      <c r="B183" s="137" t="str">
        <f>'Flight Groups'!N34</f>
        <v>A</v>
      </c>
      <c r="C183" s="138">
        <f>IF(ISBLANK('Round 9'!$L$2),"",('Round 9'!$L$2))</f>
        <v>10</v>
      </c>
      <c r="D183" s="144"/>
      <c r="E183" s="145"/>
      <c r="F183" s="145"/>
      <c r="G183" s="146"/>
      <c r="H183" s="575"/>
      <c r="I183" s="147"/>
      <c r="K183" s="143">
        <f>K182+1</f>
        <v>9</v>
      </c>
      <c r="L183" s="137" t="str">
        <f>'Flight Groups'!N35</f>
        <v>B</v>
      </c>
      <c r="M183" s="138">
        <f>IF(ISBLANK('Round 9'!$L$2),"",('Round 9'!$L$2))</f>
        <v>10</v>
      </c>
      <c r="N183" s="144"/>
      <c r="O183" s="145"/>
      <c r="P183" s="145"/>
      <c r="Q183" s="146"/>
      <c r="R183" s="575"/>
      <c r="S183" s="147"/>
      <c r="T183" s="58"/>
    </row>
    <row r="184" spans="1:20" ht="26.1" customHeight="1">
      <c r="A184" s="143">
        <f>A183+1</f>
        <v>10</v>
      </c>
      <c r="B184" s="137" t="str">
        <f>'Flight Groups'!O34</f>
        <v>B</v>
      </c>
      <c r="C184" s="138">
        <f>IF(ISBLANK('Round 10'!$L$2),"",('Round 10'!$L$2))</f>
        <v>10</v>
      </c>
      <c r="D184" s="144"/>
      <c r="E184" s="145"/>
      <c r="F184" s="145"/>
      <c r="G184" s="146"/>
      <c r="H184" s="575"/>
      <c r="I184" s="147"/>
      <c r="K184" s="143">
        <f>K183+1</f>
        <v>10</v>
      </c>
      <c r="L184" s="137" t="str">
        <f>'Flight Groups'!O35</f>
        <v>A</v>
      </c>
      <c r="M184" s="138">
        <f>IF(ISBLANK('Round 10'!$L$2),"",('Round 10'!$L$2))</f>
        <v>10</v>
      </c>
      <c r="N184" s="144"/>
      <c r="O184" s="145"/>
      <c r="P184" s="145"/>
      <c r="Q184" s="146"/>
      <c r="R184" s="575"/>
      <c r="S184" s="147"/>
      <c r="T184" s="59"/>
    </row>
    <row r="185" spans="1:20" ht="26.1" customHeight="1">
      <c r="A185" s="143">
        <f>A184+1</f>
        <v>11</v>
      </c>
      <c r="B185" s="137" t="str">
        <f>'Flight Groups'!P34</f>
        <v>A</v>
      </c>
      <c r="C185" s="138">
        <f>IF(ISBLANK('Round 11'!$L$2),"",('Round 11'!$L$2))</f>
        <v>10</v>
      </c>
      <c r="D185" s="144"/>
      <c r="E185" s="145"/>
      <c r="F185" s="145"/>
      <c r="G185" s="146"/>
      <c r="H185" s="575"/>
      <c r="I185" s="147"/>
      <c r="K185" s="143">
        <f>K184+1</f>
        <v>11</v>
      </c>
      <c r="L185" s="137" t="str">
        <f>'Flight Groups'!P35</f>
        <v>B</v>
      </c>
      <c r="M185" s="138">
        <f>IF(ISBLANK('Round 11'!$L$2),"",('Round 11'!$L$2))</f>
        <v>10</v>
      </c>
      <c r="N185" s="144"/>
      <c r="O185" s="145"/>
      <c r="P185" s="145"/>
      <c r="Q185" s="146"/>
      <c r="R185" s="575"/>
      <c r="S185" s="147"/>
      <c r="T185" s="59"/>
    </row>
    <row r="186" spans="1:20" ht="26.1" customHeight="1" thickBot="1">
      <c r="A186" s="160">
        <f>A185+1</f>
        <v>12</v>
      </c>
      <c r="B186" s="154" t="str">
        <f>'Flight Groups'!Q34</f>
        <v>A</v>
      </c>
      <c r="C186" s="155">
        <f>IF(ISBLANK('Round 12'!$L$2),"",('Round 12'!$L$2))</f>
        <v>10</v>
      </c>
      <c r="D186" s="161"/>
      <c r="E186" s="162"/>
      <c r="F186" s="162"/>
      <c r="G186" s="163"/>
      <c r="H186" s="577"/>
      <c r="I186" s="164"/>
      <c r="K186" s="160">
        <f>K185+1</f>
        <v>12</v>
      </c>
      <c r="L186" s="154" t="str">
        <f>'Flight Groups'!Q35</f>
        <v>B</v>
      </c>
      <c r="M186" s="155">
        <f>IF(ISBLANK('Round 12'!$L$2),"",('Round 12'!$L$2))</f>
        <v>10</v>
      </c>
      <c r="N186" s="161"/>
      <c r="O186" s="162"/>
      <c r="P186" s="162"/>
      <c r="Q186" s="163"/>
      <c r="R186" s="577"/>
      <c r="S186" s="164"/>
      <c r="T186" s="59"/>
    </row>
    <row r="187" spans="1:20" ht="21" customHeight="1">
      <c r="T187" s="59"/>
    </row>
    <row r="188" spans="1:20" ht="21" customHeight="1">
      <c r="T188" s="59"/>
    </row>
    <row r="189" spans="1:20" ht="24.95" customHeight="1">
      <c r="A189" s="98">
        <v>31</v>
      </c>
      <c r="B189" s="87"/>
      <c r="C189" s="87"/>
      <c r="D189" s="88"/>
      <c r="E189" s="88"/>
      <c r="F189" s="88"/>
      <c r="G189" s="88"/>
      <c r="H189" s="88"/>
      <c r="I189" s="88"/>
      <c r="J189" s="89"/>
      <c r="K189" s="98">
        <v>32</v>
      </c>
      <c r="L189" s="50"/>
      <c r="M189" s="50"/>
      <c r="N189" s="51"/>
      <c r="O189" s="51"/>
      <c r="P189" s="88"/>
      <c r="Q189" s="51"/>
      <c r="R189" s="88"/>
      <c r="S189" s="51"/>
      <c r="T189" s="59"/>
    </row>
    <row r="190" spans="1:20" ht="24.95" customHeight="1">
      <c r="A190" s="52" t="s">
        <v>27</v>
      </c>
      <c r="B190" s="626" t="str">
        <f>IF(ISBLANK('Flight Groups'!C36),"",'Flight Groups'!C36)</f>
        <v/>
      </c>
      <c r="C190" s="626"/>
      <c r="D190" s="626"/>
      <c r="E190" s="626"/>
      <c r="F190" s="397"/>
      <c r="G190" s="61"/>
      <c r="H190" s="61"/>
      <c r="I190" s="53"/>
      <c r="J190" s="95"/>
      <c r="K190" s="52" t="s">
        <v>27</v>
      </c>
      <c r="L190" s="626" t="str">
        <f>IF(ISBLANK('Flight Groups'!C37),"",'Flight Groups'!C37)</f>
        <v/>
      </c>
      <c r="M190" s="626"/>
      <c r="N190" s="626"/>
      <c r="O190" s="626"/>
      <c r="P190" s="397"/>
      <c r="Q190" s="61"/>
      <c r="R190" s="61"/>
      <c r="S190" s="53"/>
      <c r="T190" s="59"/>
    </row>
    <row r="191" spans="1:20" ht="24.95" customHeight="1" thickBot="1">
      <c r="A191" s="56" t="s">
        <v>28</v>
      </c>
      <c r="B191" s="635" t="str">
        <f>IF(ISBLANK('Flight Groups'!D36),"",'Flight Groups'!D36)</f>
        <v/>
      </c>
      <c r="C191" s="635"/>
      <c r="D191" s="635"/>
      <c r="E191" s="635"/>
      <c r="F191" s="635"/>
      <c r="G191" s="635"/>
      <c r="H191" s="627"/>
      <c r="I191" s="635"/>
      <c r="J191" s="95"/>
      <c r="K191" s="78" t="s">
        <v>28</v>
      </c>
      <c r="L191" s="635" t="str">
        <f>IF(ISBLANK('Flight Groups'!D37),"",'Flight Groups'!D37)</f>
        <v/>
      </c>
      <c r="M191" s="635"/>
      <c r="N191" s="635"/>
      <c r="O191" s="635"/>
      <c r="P191" s="635"/>
      <c r="Q191" s="635"/>
      <c r="R191" s="627"/>
      <c r="S191" s="635"/>
      <c r="T191" s="59"/>
    </row>
    <row r="192" spans="1:20" ht="21" customHeight="1">
      <c r="A192" s="628" t="s">
        <v>58</v>
      </c>
      <c r="B192" s="117" t="s">
        <v>59</v>
      </c>
      <c r="C192" s="117" t="s">
        <v>60</v>
      </c>
      <c r="D192" s="630" t="s">
        <v>61</v>
      </c>
      <c r="E192" s="631"/>
      <c r="F192" s="632" t="s">
        <v>106</v>
      </c>
      <c r="G192" s="117" t="s">
        <v>62</v>
      </c>
      <c r="H192" s="569" t="s">
        <v>62</v>
      </c>
      <c r="I192" s="118" t="s">
        <v>63</v>
      </c>
      <c r="K192" s="628" t="s">
        <v>58</v>
      </c>
      <c r="L192" s="117" t="s">
        <v>59</v>
      </c>
      <c r="M192" s="117" t="s">
        <v>60</v>
      </c>
      <c r="N192" s="630" t="s">
        <v>61</v>
      </c>
      <c r="O192" s="631"/>
      <c r="P192" s="632" t="s">
        <v>106</v>
      </c>
      <c r="Q192" s="117" t="s">
        <v>62</v>
      </c>
      <c r="R192" s="569" t="s">
        <v>62</v>
      </c>
      <c r="S192" s="118" t="s">
        <v>63</v>
      </c>
    </row>
    <row r="193" spans="1:20" ht="21" customHeight="1" thickBot="1">
      <c r="A193" s="629"/>
      <c r="B193" s="120" t="s">
        <v>64</v>
      </c>
      <c r="C193" s="120" t="s">
        <v>61</v>
      </c>
      <c r="D193" s="121" t="s">
        <v>39</v>
      </c>
      <c r="E193" s="121" t="s">
        <v>40</v>
      </c>
      <c r="F193" s="633"/>
      <c r="G193" s="120" t="s">
        <v>65</v>
      </c>
      <c r="H193" s="570" t="s">
        <v>151</v>
      </c>
      <c r="I193" s="122" t="s">
        <v>66</v>
      </c>
      <c r="K193" s="629"/>
      <c r="L193" s="120" t="s">
        <v>64</v>
      </c>
      <c r="M193" s="120" t="s">
        <v>61</v>
      </c>
      <c r="N193" s="121" t="s">
        <v>39</v>
      </c>
      <c r="O193" s="121" t="s">
        <v>40</v>
      </c>
      <c r="P193" s="633"/>
      <c r="Q193" s="120" t="s">
        <v>65</v>
      </c>
      <c r="R193" s="570" t="s">
        <v>151</v>
      </c>
      <c r="S193" s="122" t="s">
        <v>66</v>
      </c>
      <c r="T193" s="51"/>
    </row>
    <row r="194" spans="1:20" ht="26.1" customHeight="1">
      <c r="A194" s="131">
        <v>7</v>
      </c>
      <c r="B194" s="125" t="str">
        <f>'Flight Groups'!L36</f>
        <v>B</v>
      </c>
      <c r="C194" s="126">
        <f>IF(ISBLANK('Round 7'!$L$2),"",('Round 7'!$L$2))</f>
        <v>10</v>
      </c>
      <c r="D194" s="132"/>
      <c r="E194" s="133"/>
      <c r="F194" s="133"/>
      <c r="G194" s="134"/>
      <c r="H194" s="574"/>
      <c r="I194" s="135"/>
      <c r="K194" s="131">
        <v>7</v>
      </c>
      <c r="L194" s="125" t="str">
        <f>'Flight Groups'!L37</f>
        <v>A</v>
      </c>
      <c r="M194" s="126">
        <f>IF(ISBLANK('Round 7'!$L$2),"",('Round 7'!$L$2))</f>
        <v>10</v>
      </c>
      <c r="N194" s="132"/>
      <c r="O194" s="133"/>
      <c r="P194" s="133"/>
      <c r="Q194" s="134"/>
      <c r="R194" s="574"/>
      <c r="S194" s="135"/>
      <c r="T194" s="55"/>
    </row>
    <row r="195" spans="1:20" ht="26.1" customHeight="1">
      <c r="A195" s="143">
        <f>A194+1</f>
        <v>8</v>
      </c>
      <c r="B195" s="137" t="str">
        <f>'Flight Groups'!M36</f>
        <v>A</v>
      </c>
      <c r="C195" s="138">
        <f>IF(ISBLANK('Round 8'!$L$2),"",('Round 8'!$L$2))</f>
        <v>10</v>
      </c>
      <c r="D195" s="144"/>
      <c r="E195" s="145"/>
      <c r="F195" s="145"/>
      <c r="G195" s="146"/>
      <c r="H195" s="575"/>
      <c r="I195" s="147"/>
      <c r="K195" s="143">
        <f>K194+1</f>
        <v>8</v>
      </c>
      <c r="L195" s="137" t="str">
        <f>'Flight Groups'!M37</f>
        <v>B</v>
      </c>
      <c r="M195" s="138">
        <f>IF(ISBLANK('Round 8'!$L$2),"",('Round 8'!$L$2))</f>
        <v>10</v>
      </c>
      <c r="N195" s="144"/>
      <c r="O195" s="145"/>
      <c r="P195" s="145"/>
      <c r="Q195" s="146"/>
      <c r="R195" s="575"/>
      <c r="S195" s="147"/>
      <c r="T195" s="54"/>
    </row>
    <row r="196" spans="1:20" ht="26.1" customHeight="1">
      <c r="A196" s="143">
        <f>A195+1</f>
        <v>9</v>
      </c>
      <c r="B196" s="137" t="str">
        <f>'Flight Groups'!N36</f>
        <v>B</v>
      </c>
      <c r="C196" s="138">
        <f>IF(ISBLANK('Round 9'!$L$2),"",('Round 9'!$L$2))</f>
        <v>10</v>
      </c>
      <c r="D196" s="144"/>
      <c r="E196" s="145"/>
      <c r="F196" s="145"/>
      <c r="G196" s="146"/>
      <c r="H196" s="575"/>
      <c r="I196" s="147"/>
      <c r="K196" s="143">
        <f>K195+1</f>
        <v>9</v>
      </c>
      <c r="L196" s="137" t="str">
        <f>'Flight Groups'!N37</f>
        <v>A</v>
      </c>
      <c r="M196" s="138">
        <f>IF(ISBLANK('Round 9'!$L$2),"",('Round 9'!$L$2))</f>
        <v>10</v>
      </c>
      <c r="N196" s="144"/>
      <c r="O196" s="145"/>
      <c r="P196" s="145"/>
      <c r="Q196" s="146"/>
      <c r="R196" s="575"/>
      <c r="S196" s="147"/>
      <c r="T196" s="57"/>
    </row>
    <row r="197" spans="1:20" ht="26.1" customHeight="1">
      <c r="A197" s="143">
        <f>A196+1</f>
        <v>10</v>
      </c>
      <c r="B197" s="137" t="str">
        <f>'Flight Groups'!O36</f>
        <v>B</v>
      </c>
      <c r="C197" s="138">
        <f>IF(ISBLANK('Round 10'!$L$2),"",('Round 10'!$L$2))</f>
        <v>10</v>
      </c>
      <c r="D197" s="144"/>
      <c r="E197" s="145"/>
      <c r="F197" s="145"/>
      <c r="G197" s="146"/>
      <c r="H197" s="575"/>
      <c r="I197" s="147"/>
      <c r="K197" s="143">
        <f>K196+1</f>
        <v>10</v>
      </c>
      <c r="L197" s="137" t="str">
        <f>'Flight Groups'!O37</f>
        <v>A</v>
      </c>
      <c r="M197" s="138">
        <f>IF(ISBLANK('Round 10'!$L$2),"",('Round 10'!$L$2))</f>
        <v>10</v>
      </c>
      <c r="N197" s="144"/>
      <c r="O197" s="145"/>
      <c r="P197" s="145"/>
      <c r="Q197" s="146"/>
      <c r="R197" s="575"/>
      <c r="S197" s="147"/>
      <c r="T197" s="58"/>
    </row>
    <row r="198" spans="1:20" ht="26.1" customHeight="1">
      <c r="A198" s="143">
        <f>A197+1</f>
        <v>11</v>
      </c>
      <c r="B198" s="137" t="str">
        <f>'Flight Groups'!P36</f>
        <v>A</v>
      </c>
      <c r="C198" s="138">
        <f>IF(ISBLANK('Round 11'!$L$2),"",('Round 11'!$L$2))</f>
        <v>10</v>
      </c>
      <c r="D198" s="144"/>
      <c r="E198" s="145"/>
      <c r="F198" s="145"/>
      <c r="G198" s="146"/>
      <c r="H198" s="575"/>
      <c r="I198" s="147"/>
      <c r="K198" s="143">
        <f>K197+1</f>
        <v>11</v>
      </c>
      <c r="L198" s="137" t="str">
        <f>'Flight Groups'!P37</f>
        <v>B</v>
      </c>
      <c r="M198" s="138">
        <f>IF(ISBLANK('Round 11'!$L$2),"",('Round 11'!$L$2))</f>
        <v>10</v>
      </c>
      <c r="N198" s="144"/>
      <c r="O198" s="145"/>
      <c r="P198" s="145"/>
      <c r="Q198" s="146"/>
      <c r="R198" s="575"/>
      <c r="S198" s="147"/>
      <c r="T198" s="58"/>
    </row>
    <row r="199" spans="1:20" ht="26.1" customHeight="1" thickBot="1">
      <c r="A199" s="160">
        <f>A198+1</f>
        <v>12</v>
      </c>
      <c r="B199" s="154" t="str">
        <f>'Flight Groups'!Q36</f>
        <v>A</v>
      </c>
      <c r="C199" s="155">
        <f>IF(ISBLANK('Round 12'!$L$2),"",('Round 12'!$L$2))</f>
        <v>10</v>
      </c>
      <c r="D199" s="161"/>
      <c r="E199" s="162"/>
      <c r="F199" s="162"/>
      <c r="G199" s="163"/>
      <c r="H199" s="577"/>
      <c r="I199" s="164"/>
      <c r="K199" s="160">
        <f>K198+1</f>
        <v>12</v>
      </c>
      <c r="L199" s="154" t="str">
        <f>'Flight Groups'!Q37</f>
        <v>A</v>
      </c>
      <c r="M199" s="155">
        <f>IF(ISBLANK('Round 12'!$L$2),"",('Round 12'!$L$2))</f>
        <v>10</v>
      </c>
      <c r="N199" s="161"/>
      <c r="O199" s="162"/>
      <c r="P199" s="162"/>
      <c r="Q199" s="163"/>
      <c r="R199" s="577"/>
      <c r="S199" s="164"/>
      <c r="T199" s="59"/>
    </row>
    <row r="200" spans="1:20" ht="21" customHeight="1">
      <c r="A200" s="59"/>
      <c r="C200" s="48"/>
      <c r="D200" s="48"/>
      <c r="E200" s="48"/>
      <c r="F200" s="48"/>
      <c r="G200" s="48"/>
      <c r="H200" s="48"/>
      <c r="I200" s="48"/>
      <c r="J200" s="48"/>
      <c r="K200" s="49"/>
      <c r="L200" s="49"/>
      <c r="M200" s="48"/>
      <c r="N200" s="48"/>
      <c r="O200" s="48"/>
      <c r="P200" s="48"/>
      <c r="Q200" s="48"/>
      <c r="R200" s="48"/>
      <c r="S200" s="48"/>
      <c r="T200" s="48"/>
    </row>
    <row r="201" spans="1:20" ht="24.95" customHeight="1">
      <c r="A201" s="98">
        <v>33</v>
      </c>
      <c r="B201" s="87"/>
      <c r="C201" s="87"/>
      <c r="D201" s="88"/>
      <c r="E201" s="88"/>
      <c r="F201" s="88"/>
      <c r="G201" s="88"/>
      <c r="H201" s="88"/>
      <c r="I201" s="88"/>
      <c r="J201" s="89"/>
      <c r="K201" s="98">
        <v>34</v>
      </c>
      <c r="L201" s="87"/>
      <c r="M201" s="50"/>
      <c r="N201" s="51"/>
      <c r="O201" s="51"/>
      <c r="P201" s="88"/>
      <c r="Q201" s="51"/>
      <c r="R201" s="88"/>
      <c r="S201" s="51"/>
      <c r="T201" s="48"/>
    </row>
    <row r="202" spans="1:20" ht="24.95" customHeight="1">
      <c r="A202" s="52" t="s">
        <v>27</v>
      </c>
      <c r="B202" s="626" t="str">
        <f>IF(ISBLANK('Flight Groups'!C38),"",'Flight Groups'!C38)</f>
        <v/>
      </c>
      <c r="C202" s="626"/>
      <c r="D202" s="626"/>
      <c r="E202" s="626"/>
      <c r="F202" s="397"/>
      <c r="G202" s="61"/>
      <c r="H202" s="61"/>
      <c r="I202" s="53"/>
      <c r="J202" s="95"/>
      <c r="K202" s="52" t="s">
        <v>27</v>
      </c>
      <c r="L202" s="626" t="str">
        <f>IF(ISBLANK('Flight Groups'!C39),"",'Flight Groups'!C39)</f>
        <v/>
      </c>
      <c r="M202" s="626"/>
      <c r="N202" s="626"/>
      <c r="O202" s="626"/>
      <c r="P202" s="397"/>
      <c r="Q202" s="61"/>
      <c r="R202" s="61"/>
      <c r="S202" s="53"/>
      <c r="T202" s="59"/>
    </row>
    <row r="203" spans="1:20" ht="24.95" customHeight="1" thickBot="1">
      <c r="A203" s="56" t="s">
        <v>28</v>
      </c>
      <c r="B203" s="635" t="str">
        <f>IF(ISBLANK('Flight Groups'!D38),"",'Flight Groups'!D38)</f>
        <v/>
      </c>
      <c r="C203" s="635"/>
      <c r="D203" s="635"/>
      <c r="E203" s="635"/>
      <c r="F203" s="635"/>
      <c r="G203" s="635"/>
      <c r="H203" s="627"/>
      <c r="I203" s="635"/>
      <c r="J203" s="95"/>
      <c r="K203" s="78" t="s">
        <v>28</v>
      </c>
      <c r="L203" s="635" t="str">
        <f>IF(ISBLANK('Flight Groups'!D39),"",'Flight Groups'!D39)</f>
        <v/>
      </c>
      <c r="M203" s="635"/>
      <c r="N203" s="635"/>
      <c r="O203" s="635"/>
      <c r="P203" s="635"/>
      <c r="Q203" s="635"/>
      <c r="R203" s="627"/>
      <c r="S203" s="635"/>
      <c r="T203" s="59"/>
    </row>
    <row r="204" spans="1:20" ht="21" customHeight="1">
      <c r="A204" s="628" t="s">
        <v>58</v>
      </c>
      <c r="B204" s="117" t="s">
        <v>59</v>
      </c>
      <c r="C204" s="117" t="s">
        <v>60</v>
      </c>
      <c r="D204" s="630" t="s">
        <v>61</v>
      </c>
      <c r="E204" s="631"/>
      <c r="F204" s="632" t="s">
        <v>106</v>
      </c>
      <c r="G204" s="117" t="s">
        <v>62</v>
      </c>
      <c r="H204" s="569" t="s">
        <v>62</v>
      </c>
      <c r="I204" s="118" t="s">
        <v>63</v>
      </c>
      <c r="K204" s="628" t="s">
        <v>58</v>
      </c>
      <c r="L204" s="117" t="s">
        <v>59</v>
      </c>
      <c r="M204" s="117" t="s">
        <v>60</v>
      </c>
      <c r="N204" s="630" t="s">
        <v>61</v>
      </c>
      <c r="O204" s="631"/>
      <c r="P204" s="632" t="s">
        <v>106</v>
      </c>
      <c r="Q204" s="117" t="s">
        <v>62</v>
      </c>
      <c r="R204" s="569" t="s">
        <v>62</v>
      </c>
      <c r="S204" s="118" t="s">
        <v>63</v>
      </c>
      <c r="T204" s="59"/>
    </row>
    <row r="205" spans="1:20" ht="21" customHeight="1" thickBot="1">
      <c r="A205" s="629"/>
      <c r="B205" s="120" t="s">
        <v>64</v>
      </c>
      <c r="C205" s="120" t="s">
        <v>61</v>
      </c>
      <c r="D205" s="121" t="s">
        <v>39</v>
      </c>
      <c r="E205" s="121" t="s">
        <v>40</v>
      </c>
      <c r="F205" s="633"/>
      <c r="G205" s="120" t="s">
        <v>65</v>
      </c>
      <c r="H205" s="570" t="s">
        <v>151</v>
      </c>
      <c r="I205" s="122" t="s">
        <v>66</v>
      </c>
      <c r="K205" s="629"/>
      <c r="L205" s="120" t="s">
        <v>64</v>
      </c>
      <c r="M205" s="120" t="s">
        <v>61</v>
      </c>
      <c r="N205" s="121" t="s">
        <v>39</v>
      </c>
      <c r="O205" s="121" t="s">
        <v>40</v>
      </c>
      <c r="P205" s="633"/>
      <c r="Q205" s="120" t="s">
        <v>65</v>
      </c>
      <c r="R205" s="570" t="s">
        <v>151</v>
      </c>
      <c r="S205" s="122" t="s">
        <v>66</v>
      </c>
      <c r="T205" s="59"/>
    </row>
    <row r="206" spans="1:20" ht="26.1" customHeight="1">
      <c r="A206" s="131">
        <v>7</v>
      </c>
      <c r="B206" s="125" t="str">
        <f>'Flight Groups'!L38</f>
        <v>B</v>
      </c>
      <c r="C206" s="126">
        <f>IF(ISBLANK('Round 7'!$L$2),"",('Round 7'!$L$2))</f>
        <v>10</v>
      </c>
      <c r="D206" s="132"/>
      <c r="E206" s="133"/>
      <c r="F206" s="133"/>
      <c r="G206" s="134"/>
      <c r="H206" s="574"/>
      <c r="I206" s="135"/>
      <c r="K206" s="131">
        <v>7</v>
      </c>
      <c r="L206" s="125" t="str">
        <f>'Flight Groups'!L39</f>
        <v>A</v>
      </c>
      <c r="M206" s="126">
        <f>IF(ISBLANK('Round 7'!$L$2),"",('Round 7'!$L$2))</f>
        <v>10</v>
      </c>
      <c r="N206" s="132"/>
      <c r="O206" s="133"/>
      <c r="P206" s="133"/>
      <c r="Q206" s="134"/>
      <c r="R206" s="574"/>
      <c r="S206" s="135"/>
      <c r="T206" s="59"/>
    </row>
    <row r="207" spans="1:20" ht="26.1" customHeight="1">
      <c r="A207" s="143">
        <f>A206+1</f>
        <v>8</v>
      </c>
      <c r="B207" s="137" t="str">
        <f>'Flight Groups'!M38</f>
        <v>B</v>
      </c>
      <c r="C207" s="138">
        <f>IF(ISBLANK('Round 8'!$L$2),"",('Round 8'!$L$2))</f>
        <v>10</v>
      </c>
      <c r="D207" s="144"/>
      <c r="E207" s="145"/>
      <c r="F207" s="145"/>
      <c r="G207" s="146"/>
      <c r="H207" s="575"/>
      <c r="I207" s="147"/>
      <c r="K207" s="143">
        <f>K206+1</f>
        <v>8</v>
      </c>
      <c r="L207" s="137" t="str">
        <f>'Flight Groups'!M39</f>
        <v>B</v>
      </c>
      <c r="M207" s="138">
        <f>IF(ISBLANK('Round 8'!$L$2),"",('Round 8'!$L$2))</f>
        <v>10</v>
      </c>
      <c r="N207" s="144"/>
      <c r="O207" s="145"/>
      <c r="P207" s="145"/>
      <c r="Q207" s="146"/>
      <c r="R207" s="575"/>
      <c r="S207" s="147"/>
    </row>
    <row r="208" spans="1:20" ht="26.1" customHeight="1">
      <c r="A208" s="143">
        <f>A207+1</f>
        <v>9</v>
      </c>
      <c r="B208" s="137" t="str">
        <f>'Flight Groups'!N38</f>
        <v>A</v>
      </c>
      <c r="C208" s="138">
        <f>IF(ISBLANK('Round 9'!$L$2),"",('Round 9'!$L$2))</f>
        <v>10</v>
      </c>
      <c r="D208" s="144"/>
      <c r="E208" s="145"/>
      <c r="F208" s="145"/>
      <c r="G208" s="146"/>
      <c r="H208" s="575"/>
      <c r="I208" s="147"/>
      <c r="K208" s="143">
        <f>K207+1</f>
        <v>9</v>
      </c>
      <c r="L208" s="137" t="str">
        <f>'Flight Groups'!N39</f>
        <v>B</v>
      </c>
      <c r="M208" s="138">
        <f>IF(ISBLANK('Round 9'!$L$2),"",('Round 9'!$L$2))</f>
        <v>10</v>
      </c>
      <c r="N208" s="144"/>
      <c r="O208" s="145"/>
      <c r="P208" s="145"/>
      <c r="Q208" s="146"/>
      <c r="R208" s="575"/>
      <c r="S208" s="147"/>
    </row>
    <row r="209" spans="1:20" ht="26.1" customHeight="1">
      <c r="A209" s="143">
        <f>A208+1</f>
        <v>10</v>
      </c>
      <c r="B209" s="137" t="str">
        <f>'Flight Groups'!O38</f>
        <v>B</v>
      </c>
      <c r="C209" s="138">
        <f>IF(ISBLANK('Round 10'!$L$2),"",('Round 10'!$L$2))</f>
        <v>10</v>
      </c>
      <c r="D209" s="144"/>
      <c r="E209" s="145"/>
      <c r="F209" s="145"/>
      <c r="G209" s="146"/>
      <c r="H209" s="575"/>
      <c r="I209" s="147"/>
      <c r="K209" s="143">
        <f>K208+1</f>
        <v>10</v>
      </c>
      <c r="L209" s="137" t="str">
        <f>'Flight Groups'!O39</f>
        <v>B</v>
      </c>
      <c r="M209" s="138">
        <f>IF(ISBLANK('Round 10'!$L$2),"",('Round 10'!$L$2))</f>
        <v>10</v>
      </c>
      <c r="N209" s="144"/>
      <c r="O209" s="145"/>
      <c r="P209" s="145"/>
      <c r="Q209" s="146"/>
      <c r="R209" s="575"/>
      <c r="S209" s="147"/>
    </row>
    <row r="210" spans="1:20" ht="26.1" customHeight="1">
      <c r="A210" s="143">
        <f>A209+1</f>
        <v>11</v>
      </c>
      <c r="B210" s="137" t="str">
        <f>'Flight Groups'!P38</f>
        <v>B</v>
      </c>
      <c r="C210" s="138">
        <f>IF(ISBLANK('Round 11'!$L$2),"",('Round 11'!$L$2))</f>
        <v>10</v>
      </c>
      <c r="D210" s="144"/>
      <c r="E210" s="145"/>
      <c r="F210" s="145"/>
      <c r="G210" s="146"/>
      <c r="H210" s="575"/>
      <c r="I210" s="147"/>
      <c r="K210" s="143">
        <f>K209+1</f>
        <v>11</v>
      </c>
      <c r="L210" s="137" t="str">
        <f>'Flight Groups'!P39</f>
        <v>A</v>
      </c>
      <c r="M210" s="138">
        <f>IF(ISBLANK('Round 11'!$L$2),"",('Round 11'!$L$2))</f>
        <v>10</v>
      </c>
      <c r="N210" s="144"/>
      <c r="O210" s="145"/>
      <c r="P210" s="145"/>
      <c r="Q210" s="146"/>
      <c r="R210" s="575"/>
      <c r="S210" s="147"/>
      <c r="T210" s="51"/>
    </row>
    <row r="211" spans="1:20" ht="26.1" customHeight="1" thickBot="1">
      <c r="A211" s="160">
        <f>A210+1</f>
        <v>12</v>
      </c>
      <c r="B211" s="154" t="str">
        <f>'Flight Groups'!Q38</f>
        <v>B</v>
      </c>
      <c r="C211" s="155">
        <f>IF(ISBLANK('Round 12'!$L$2),"",('Round 12'!$L$2))</f>
        <v>10</v>
      </c>
      <c r="D211" s="161"/>
      <c r="E211" s="162"/>
      <c r="F211" s="162"/>
      <c r="G211" s="163"/>
      <c r="H211" s="577"/>
      <c r="I211" s="164"/>
      <c r="K211" s="160">
        <f>K210+1</f>
        <v>12</v>
      </c>
      <c r="L211" s="154" t="str">
        <f>'Flight Groups'!Q39</f>
        <v>A</v>
      </c>
      <c r="M211" s="155">
        <f>IF(ISBLANK('Round 12'!$L$2),"",('Round 12'!$L$2))</f>
        <v>10</v>
      </c>
      <c r="N211" s="161"/>
      <c r="O211" s="162"/>
      <c r="P211" s="162"/>
      <c r="Q211" s="163"/>
      <c r="R211" s="577"/>
      <c r="S211" s="164"/>
      <c r="T211" s="53"/>
    </row>
    <row r="212" spans="1:20" ht="21" customHeight="1">
      <c r="T212" s="55"/>
    </row>
    <row r="213" spans="1:20" ht="21" customHeight="1">
      <c r="T213" s="54"/>
    </row>
    <row r="214" spans="1:20" ht="24.95" customHeight="1">
      <c r="A214" s="98">
        <v>35</v>
      </c>
      <c r="B214" s="87"/>
      <c r="C214" s="87"/>
      <c r="D214" s="88"/>
      <c r="E214" s="88"/>
      <c r="F214" s="88"/>
      <c r="G214" s="88"/>
      <c r="H214" s="88"/>
      <c r="I214" s="88"/>
      <c r="J214" s="89"/>
      <c r="K214" s="98">
        <v>36</v>
      </c>
      <c r="L214" s="50"/>
      <c r="M214" s="50"/>
      <c r="N214" s="51"/>
      <c r="O214" s="51"/>
      <c r="P214" s="88"/>
      <c r="Q214" s="51"/>
      <c r="R214" s="88"/>
      <c r="S214" s="51"/>
      <c r="T214" s="57"/>
    </row>
    <row r="215" spans="1:20" ht="24.95" customHeight="1">
      <c r="A215" s="52" t="s">
        <v>27</v>
      </c>
      <c r="B215" s="626" t="str">
        <f>IF(ISBLANK('Flight Groups'!C40),"",'Flight Groups'!C40)</f>
        <v/>
      </c>
      <c r="C215" s="626"/>
      <c r="D215" s="626"/>
      <c r="E215" s="626"/>
      <c r="F215" s="397"/>
      <c r="G215" s="61"/>
      <c r="H215" s="61"/>
      <c r="I215" s="53"/>
      <c r="J215" s="95"/>
      <c r="K215" s="52" t="s">
        <v>27</v>
      </c>
      <c r="L215" s="626" t="str">
        <f>IF(ISBLANK('Flight Groups'!C41),"",'Flight Groups'!C41)</f>
        <v/>
      </c>
      <c r="M215" s="626"/>
      <c r="N215" s="626"/>
      <c r="O215" s="626"/>
      <c r="P215" s="397"/>
      <c r="Q215" s="61"/>
      <c r="R215" s="61"/>
      <c r="S215" s="53"/>
      <c r="T215" s="58"/>
    </row>
    <row r="216" spans="1:20" ht="24.95" customHeight="1" thickBot="1">
      <c r="A216" s="56" t="s">
        <v>28</v>
      </c>
      <c r="B216" s="635" t="str">
        <f>IF(ISBLANK('Flight Groups'!D40),"",'Flight Groups'!D40)</f>
        <v/>
      </c>
      <c r="C216" s="635"/>
      <c r="D216" s="635"/>
      <c r="E216" s="635"/>
      <c r="F216" s="635"/>
      <c r="G216" s="635"/>
      <c r="H216" s="627"/>
      <c r="I216" s="635"/>
      <c r="J216" s="95"/>
      <c r="K216" s="78" t="s">
        <v>28</v>
      </c>
      <c r="L216" s="635" t="str">
        <f>IF(ISBLANK('Flight Groups'!D41),"",'Flight Groups'!D41)</f>
        <v/>
      </c>
      <c r="M216" s="635"/>
      <c r="N216" s="635"/>
      <c r="O216" s="635"/>
      <c r="P216" s="635"/>
      <c r="Q216" s="635"/>
      <c r="R216" s="627"/>
      <c r="S216" s="635"/>
      <c r="T216" s="58"/>
    </row>
    <row r="217" spans="1:20" ht="21" customHeight="1">
      <c r="A217" s="628" t="s">
        <v>58</v>
      </c>
      <c r="B217" s="117" t="s">
        <v>59</v>
      </c>
      <c r="C217" s="117" t="s">
        <v>60</v>
      </c>
      <c r="D217" s="630" t="s">
        <v>61</v>
      </c>
      <c r="E217" s="631"/>
      <c r="F217" s="632" t="s">
        <v>106</v>
      </c>
      <c r="G217" s="117" t="s">
        <v>62</v>
      </c>
      <c r="H217" s="569" t="s">
        <v>62</v>
      </c>
      <c r="I217" s="118" t="s">
        <v>63</v>
      </c>
      <c r="K217" s="628" t="s">
        <v>58</v>
      </c>
      <c r="L217" s="117" t="s">
        <v>59</v>
      </c>
      <c r="M217" s="117" t="s">
        <v>60</v>
      </c>
      <c r="N217" s="630" t="s">
        <v>61</v>
      </c>
      <c r="O217" s="631"/>
      <c r="P217" s="632" t="s">
        <v>106</v>
      </c>
      <c r="Q217" s="117" t="s">
        <v>62</v>
      </c>
      <c r="R217" s="569" t="s">
        <v>62</v>
      </c>
      <c r="S217" s="118" t="s">
        <v>63</v>
      </c>
      <c r="T217" s="59"/>
    </row>
    <row r="218" spans="1:20" ht="21" customHeight="1" thickBot="1">
      <c r="A218" s="629"/>
      <c r="B218" s="120" t="s">
        <v>64</v>
      </c>
      <c r="C218" s="120" t="s">
        <v>61</v>
      </c>
      <c r="D218" s="121" t="s">
        <v>39</v>
      </c>
      <c r="E218" s="121" t="s">
        <v>40</v>
      </c>
      <c r="F218" s="633"/>
      <c r="G218" s="120" t="s">
        <v>65</v>
      </c>
      <c r="H218" s="570" t="s">
        <v>151</v>
      </c>
      <c r="I218" s="122" t="s">
        <v>66</v>
      </c>
      <c r="K218" s="629"/>
      <c r="L218" s="120" t="s">
        <v>64</v>
      </c>
      <c r="M218" s="120" t="s">
        <v>61</v>
      </c>
      <c r="N218" s="121" t="s">
        <v>39</v>
      </c>
      <c r="O218" s="121" t="s">
        <v>40</v>
      </c>
      <c r="P218" s="633"/>
      <c r="Q218" s="120" t="s">
        <v>65</v>
      </c>
      <c r="R218" s="570" t="s">
        <v>151</v>
      </c>
      <c r="S218" s="122" t="s">
        <v>66</v>
      </c>
      <c r="T218" s="59"/>
    </row>
    <row r="219" spans="1:20" ht="26.1" customHeight="1">
      <c r="A219" s="131">
        <v>7</v>
      </c>
      <c r="B219" s="125" t="str">
        <f>'Flight Groups'!L40</f>
        <v>A</v>
      </c>
      <c r="C219" s="126">
        <f>IF(ISBLANK('Round 7'!$L$2),"",('Round 7'!$L$2))</f>
        <v>10</v>
      </c>
      <c r="D219" s="132"/>
      <c r="E219" s="133"/>
      <c r="F219" s="133"/>
      <c r="G219" s="134"/>
      <c r="H219" s="574"/>
      <c r="I219" s="135"/>
      <c r="K219" s="131">
        <v>7</v>
      </c>
      <c r="L219" s="125" t="str">
        <f>'Flight Groups'!L41</f>
        <v>B</v>
      </c>
      <c r="M219" s="126">
        <f>IF(ISBLANK('Round 7'!$L$2),"",('Round 7'!$L$2))</f>
        <v>10</v>
      </c>
      <c r="N219" s="132"/>
      <c r="O219" s="133"/>
      <c r="P219" s="133"/>
      <c r="Q219" s="134"/>
      <c r="R219" s="574"/>
      <c r="S219" s="135"/>
      <c r="T219" s="59"/>
    </row>
    <row r="220" spans="1:20" ht="26.1" customHeight="1">
      <c r="A220" s="143">
        <f>A219+1</f>
        <v>8</v>
      </c>
      <c r="B220" s="137" t="str">
        <f>'Flight Groups'!M40</f>
        <v>A</v>
      </c>
      <c r="C220" s="138">
        <f>IF(ISBLANK('Round 8'!$L$2),"",('Round 8'!$L$2))</f>
        <v>10</v>
      </c>
      <c r="D220" s="144"/>
      <c r="E220" s="145"/>
      <c r="F220" s="145"/>
      <c r="G220" s="146"/>
      <c r="H220" s="575"/>
      <c r="I220" s="147"/>
      <c r="K220" s="143">
        <f>K219+1</f>
        <v>8</v>
      </c>
      <c r="L220" s="137" t="str">
        <f>'Flight Groups'!M41</f>
        <v>A</v>
      </c>
      <c r="M220" s="138">
        <f>IF(ISBLANK('Round 8'!$L$2),"",('Round 8'!$L$2))</f>
        <v>10</v>
      </c>
      <c r="N220" s="144"/>
      <c r="O220" s="145"/>
      <c r="P220" s="145"/>
      <c r="Q220" s="146"/>
      <c r="R220" s="575"/>
      <c r="S220" s="147"/>
      <c r="T220" s="59"/>
    </row>
    <row r="221" spans="1:20" ht="26.1" customHeight="1">
      <c r="A221" s="143">
        <f>A220+1</f>
        <v>9</v>
      </c>
      <c r="B221" s="137" t="str">
        <f>'Flight Groups'!N40</f>
        <v>A</v>
      </c>
      <c r="C221" s="138">
        <f>IF(ISBLANK('Round 9'!$L$2),"",('Round 9'!$L$2))</f>
        <v>10</v>
      </c>
      <c r="D221" s="144"/>
      <c r="E221" s="145"/>
      <c r="F221" s="145"/>
      <c r="G221" s="146"/>
      <c r="H221" s="575"/>
      <c r="I221" s="147"/>
      <c r="K221" s="143">
        <f>K220+1</f>
        <v>9</v>
      </c>
      <c r="L221" s="137" t="str">
        <f>'Flight Groups'!N41</f>
        <v>B</v>
      </c>
      <c r="M221" s="138">
        <f>IF(ISBLANK('Round 9'!$L$2),"",('Round 9'!$L$2))</f>
        <v>10</v>
      </c>
      <c r="N221" s="144"/>
      <c r="O221" s="145"/>
      <c r="P221" s="145"/>
      <c r="Q221" s="146"/>
      <c r="R221" s="575"/>
      <c r="S221" s="147"/>
      <c r="T221" s="59"/>
    </row>
    <row r="222" spans="1:20" ht="26.1" customHeight="1">
      <c r="A222" s="143">
        <f>A221+1</f>
        <v>10</v>
      </c>
      <c r="B222" s="137" t="str">
        <f>'Flight Groups'!O40</f>
        <v>A</v>
      </c>
      <c r="C222" s="138">
        <f>IF(ISBLANK('Round 10'!$L$2),"",('Round 10'!$L$2))</f>
        <v>10</v>
      </c>
      <c r="D222" s="144"/>
      <c r="E222" s="145"/>
      <c r="F222" s="145"/>
      <c r="G222" s="146"/>
      <c r="H222" s="575"/>
      <c r="I222" s="147"/>
      <c r="K222" s="143">
        <f>K221+1</f>
        <v>10</v>
      </c>
      <c r="L222" s="137" t="str">
        <f>'Flight Groups'!O41</f>
        <v>A</v>
      </c>
      <c r="M222" s="138">
        <f>IF(ISBLANK('Round 10'!$L$2),"",('Round 10'!$L$2))</f>
        <v>10</v>
      </c>
      <c r="N222" s="144"/>
      <c r="O222" s="145"/>
      <c r="P222" s="145"/>
      <c r="Q222" s="146"/>
      <c r="R222" s="575"/>
      <c r="S222" s="147"/>
      <c r="T222" s="59"/>
    </row>
    <row r="223" spans="1:20" ht="26.1" customHeight="1">
      <c r="A223" s="143">
        <f>A222+1</f>
        <v>11</v>
      </c>
      <c r="B223" s="137" t="str">
        <f>'Flight Groups'!P40</f>
        <v>A</v>
      </c>
      <c r="C223" s="138">
        <f>IF(ISBLANK('Round 11'!$L$2),"",('Round 11'!$L$2))</f>
        <v>10</v>
      </c>
      <c r="D223" s="144"/>
      <c r="E223" s="145"/>
      <c r="F223" s="145"/>
      <c r="G223" s="146"/>
      <c r="H223" s="575"/>
      <c r="I223" s="147"/>
      <c r="K223" s="143">
        <f>K222+1</f>
        <v>11</v>
      </c>
      <c r="L223" s="137" t="str">
        <f>'Flight Groups'!P41</f>
        <v>B</v>
      </c>
      <c r="M223" s="138">
        <f>IF(ISBLANK('Round 11'!$L$2),"",('Round 11'!$L$2))</f>
        <v>10</v>
      </c>
      <c r="N223" s="144"/>
      <c r="O223" s="145"/>
      <c r="P223" s="145"/>
      <c r="Q223" s="146"/>
      <c r="R223" s="575"/>
      <c r="S223" s="147"/>
      <c r="T223" s="59"/>
    </row>
    <row r="224" spans="1:20" ht="26.1" customHeight="1" thickBot="1">
      <c r="A224" s="160">
        <f>A223+1</f>
        <v>12</v>
      </c>
      <c r="B224" s="154" t="str">
        <f>'Flight Groups'!Q40</f>
        <v>B</v>
      </c>
      <c r="C224" s="155">
        <f>IF(ISBLANK('Round 12'!$L$2),"",('Round 12'!$L$2))</f>
        <v>10</v>
      </c>
      <c r="D224" s="161"/>
      <c r="E224" s="162"/>
      <c r="F224" s="162"/>
      <c r="G224" s="163"/>
      <c r="H224" s="577"/>
      <c r="I224" s="164"/>
      <c r="K224" s="160">
        <f>K223+1</f>
        <v>12</v>
      </c>
      <c r="L224" s="154" t="str">
        <f>'Flight Groups'!Q41</f>
        <v>B</v>
      </c>
      <c r="M224" s="155">
        <f>IF(ISBLANK('Round 12'!$L$2),"",('Round 12'!$L$2))</f>
        <v>10</v>
      </c>
      <c r="N224" s="161"/>
      <c r="O224" s="162"/>
      <c r="P224" s="162"/>
      <c r="Q224" s="163"/>
      <c r="R224" s="577"/>
      <c r="S224" s="164"/>
      <c r="T224" s="59"/>
    </row>
    <row r="226" spans="1:20" ht="24.95" customHeight="1">
      <c r="A226" s="98">
        <v>37</v>
      </c>
      <c r="B226" s="87"/>
      <c r="C226" s="87"/>
      <c r="D226" s="88"/>
      <c r="E226" s="88"/>
      <c r="F226" s="88"/>
      <c r="G226" s="88"/>
      <c r="H226" s="88"/>
      <c r="I226" s="88"/>
      <c r="J226" s="89"/>
      <c r="K226" s="98">
        <v>38</v>
      </c>
      <c r="L226" s="87"/>
      <c r="M226" s="50"/>
      <c r="N226" s="51"/>
      <c r="O226" s="51"/>
      <c r="P226" s="88"/>
      <c r="Q226" s="51"/>
      <c r="R226" s="88"/>
      <c r="S226" s="51"/>
    </row>
    <row r="227" spans="1:20" ht="24.95" customHeight="1">
      <c r="A227" s="52" t="s">
        <v>27</v>
      </c>
      <c r="B227" s="626" t="str">
        <f>IF(ISBLANK('Flight Groups'!C42),"",'Flight Groups'!C42)</f>
        <v/>
      </c>
      <c r="C227" s="626"/>
      <c r="D227" s="626"/>
      <c r="E227" s="626"/>
      <c r="F227" s="397"/>
      <c r="G227" s="61"/>
      <c r="H227" s="61"/>
      <c r="I227" s="53"/>
      <c r="J227" s="95"/>
      <c r="K227" s="52" t="s">
        <v>27</v>
      </c>
      <c r="L227" s="626" t="str">
        <f>IF(ISBLANK('Flight Groups'!C43),"",'Flight Groups'!C43)</f>
        <v/>
      </c>
      <c r="M227" s="626"/>
      <c r="N227" s="626"/>
      <c r="O227" s="626"/>
      <c r="P227" s="397"/>
      <c r="Q227" s="61"/>
      <c r="R227" s="61"/>
      <c r="S227" s="53"/>
      <c r="T227" s="51"/>
    </row>
    <row r="228" spans="1:20" ht="24.95" customHeight="1" thickBot="1">
      <c r="A228" s="56" t="s">
        <v>28</v>
      </c>
      <c r="B228" s="635" t="str">
        <f>IF(ISBLANK('Flight Groups'!D42),"",'Flight Groups'!D42)</f>
        <v/>
      </c>
      <c r="C228" s="635"/>
      <c r="D228" s="635"/>
      <c r="E228" s="635"/>
      <c r="F228" s="635"/>
      <c r="G228" s="635"/>
      <c r="H228" s="627"/>
      <c r="I228" s="635"/>
      <c r="J228" s="95"/>
      <c r="K228" s="78" t="s">
        <v>28</v>
      </c>
      <c r="L228" s="635" t="str">
        <f>IF(ISBLANK('Flight Groups'!D43),"",'Flight Groups'!D43)</f>
        <v/>
      </c>
      <c r="M228" s="635"/>
      <c r="N228" s="635"/>
      <c r="O228" s="635"/>
      <c r="P228" s="635"/>
      <c r="Q228" s="635"/>
      <c r="R228" s="627"/>
      <c r="S228" s="635"/>
      <c r="T228" s="53"/>
    </row>
    <row r="229" spans="1:20" ht="21" customHeight="1">
      <c r="A229" s="628" t="s">
        <v>58</v>
      </c>
      <c r="B229" s="117" t="s">
        <v>59</v>
      </c>
      <c r="C229" s="117" t="s">
        <v>60</v>
      </c>
      <c r="D229" s="630" t="s">
        <v>61</v>
      </c>
      <c r="E229" s="631"/>
      <c r="F229" s="632" t="s">
        <v>106</v>
      </c>
      <c r="G229" s="117" t="s">
        <v>62</v>
      </c>
      <c r="H229" s="569" t="s">
        <v>62</v>
      </c>
      <c r="I229" s="118" t="s">
        <v>63</v>
      </c>
      <c r="K229" s="628" t="s">
        <v>58</v>
      </c>
      <c r="L229" s="117" t="s">
        <v>59</v>
      </c>
      <c r="M229" s="117" t="s">
        <v>60</v>
      </c>
      <c r="N229" s="630" t="s">
        <v>61</v>
      </c>
      <c r="O229" s="631"/>
      <c r="P229" s="632" t="s">
        <v>106</v>
      </c>
      <c r="Q229" s="117" t="s">
        <v>62</v>
      </c>
      <c r="R229" s="569" t="s">
        <v>62</v>
      </c>
      <c r="S229" s="118" t="s">
        <v>63</v>
      </c>
      <c r="T229" s="55"/>
    </row>
    <row r="230" spans="1:20" ht="21" customHeight="1" thickBot="1">
      <c r="A230" s="629"/>
      <c r="B230" s="120" t="s">
        <v>64</v>
      </c>
      <c r="C230" s="120" t="s">
        <v>61</v>
      </c>
      <c r="D230" s="121" t="s">
        <v>39</v>
      </c>
      <c r="E230" s="121" t="s">
        <v>40</v>
      </c>
      <c r="F230" s="633"/>
      <c r="G230" s="120" t="s">
        <v>65</v>
      </c>
      <c r="H230" s="570" t="s">
        <v>151</v>
      </c>
      <c r="I230" s="122" t="s">
        <v>66</v>
      </c>
      <c r="K230" s="629"/>
      <c r="L230" s="120" t="s">
        <v>64</v>
      </c>
      <c r="M230" s="120" t="s">
        <v>61</v>
      </c>
      <c r="N230" s="121" t="s">
        <v>39</v>
      </c>
      <c r="O230" s="121" t="s">
        <v>40</v>
      </c>
      <c r="P230" s="633"/>
      <c r="Q230" s="120" t="s">
        <v>65</v>
      </c>
      <c r="R230" s="570" t="s">
        <v>151</v>
      </c>
      <c r="S230" s="122" t="s">
        <v>66</v>
      </c>
      <c r="T230" s="54"/>
    </row>
    <row r="231" spans="1:20" ht="26.1" customHeight="1">
      <c r="A231" s="131">
        <v>7</v>
      </c>
      <c r="B231" s="125" t="str">
        <f>'Flight Groups'!L42</f>
        <v>A</v>
      </c>
      <c r="C231" s="126">
        <f>IF(ISBLANK('Round 7'!$L$2),"",('Round 7'!$L$2))</f>
        <v>10</v>
      </c>
      <c r="D231" s="132"/>
      <c r="E231" s="133"/>
      <c r="F231" s="133"/>
      <c r="G231" s="134"/>
      <c r="H231" s="574"/>
      <c r="I231" s="135"/>
      <c r="K231" s="131">
        <v>7</v>
      </c>
      <c r="L231" s="125" t="str">
        <f>'Flight Groups'!L43</f>
        <v>B</v>
      </c>
      <c r="M231" s="126">
        <f>IF(ISBLANK('Round 7'!$L$2),"",('Round 7'!$L$2))</f>
        <v>10</v>
      </c>
      <c r="N231" s="132"/>
      <c r="O231" s="133"/>
      <c r="P231" s="133"/>
      <c r="Q231" s="134"/>
      <c r="R231" s="574"/>
      <c r="S231" s="135"/>
      <c r="T231" s="57"/>
    </row>
    <row r="232" spans="1:20" ht="26.1" customHeight="1">
      <c r="A232" s="143">
        <f>A231+1</f>
        <v>8</v>
      </c>
      <c r="B232" s="137" t="str">
        <f>'Flight Groups'!M42</f>
        <v>B</v>
      </c>
      <c r="C232" s="138">
        <f>IF(ISBLANK('Round 8'!$L$2),"",('Round 8'!$L$2))</f>
        <v>10</v>
      </c>
      <c r="D232" s="144"/>
      <c r="E232" s="145"/>
      <c r="F232" s="145"/>
      <c r="G232" s="146"/>
      <c r="H232" s="575"/>
      <c r="I232" s="147"/>
      <c r="K232" s="143">
        <f>K231+1</f>
        <v>8</v>
      </c>
      <c r="L232" s="137" t="str">
        <f>'Flight Groups'!M43</f>
        <v>A</v>
      </c>
      <c r="M232" s="138">
        <f>IF(ISBLANK('Round 8'!$L$2),"",('Round 8'!$L$2))</f>
        <v>10</v>
      </c>
      <c r="N232" s="144"/>
      <c r="O232" s="145"/>
      <c r="P232" s="145"/>
      <c r="Q232" s="146"/>
      <c r="R232" s="575"/>
      <c r="S232" s="147"/>
      <c r="T232" s="58"/>
    </row>
    <row r="233" spans="1:20" ht="26.1" customHeight="1">
      <c r="A233" s="143">
        <f>A232+1</f>
        <v>9</v>
      </c>
      <c r="B233" s="137" t="str">
        <f>'Flight Groups'!N42</f>
        <v>A</v>
      </c>
      <c r="C233" s="138">
        <f>IF(ISBLANK('Round 9'!$L$2),"",('Round 9'!$L$2))</f>
        <v>10</v>
      </c>
      <c r="D233" s="144"/>
      <c r="E233" s="145"/>
      <c r="F233" s="145"/>
      <c r="G233" s="146"/>
      <c r="H233" s="575"/>
      <c r="I233" s="147"/>
      <c r="K233" s="143">
        <f>K232+1</f>
        <v>9</v>
      </c>
      <c r="L233" s="137" t="str">
        <f>'Flight Groups'!N43</f>
        <v>B</v>
      </c>
      <c r="M233" s="138">
        <f>IF(ISBLANK('Round 9'!$L$2),"",('Round 9'!$L$2))</f>
        <v>10</v>
      </c>
      <c r="N233" s="144"/>
      <c r="O233" s="145"/>
      <c r="P233" s="145"/>
      <c r="Q233" s="146"/>
      <c r="R233" s="575"/>
      <c r="S233" s="147"/>
      <c r="T233" s="58"/>
    </row>
    <row r="234" spans="1:20" ht="26.1" customHeight="1">
      <c r="A234" s="143">
        <f>A233+1</f>
        <v>10</v>
      </c>
      <c r="B234" s="137" t="str">
        <f>'Flight Groups'!O42</f>
        <v>A</v>
      </c>
      <c r="C234" s="138">
        <f>IF(ISBLANK('Round 10'!$L$2),"",('Round 10'!$L$2))</f>
        <v>10</v>
      </c>
      <c r="D234" s="144"/>
      <c r="E234" s="145"/>
      <c r="F234" s="145"/>
      <c r="G234" s="146"/>
      <c r="H234" s="575"/>
      <c r="I234" s="147"/>
      <c r="K234" s="143">
        <f>K233+1</f>
        <v>10</v>
      </c>
      <c r="L234" s="137" t="str">
        <f>'Flight Groups'!O43</f>
        <v>B</v>
      </c>
      <c r="M234" s="138">
        <f>IF(ISBLANK('Round 10'!$L$2),"",('Round 10'!$L$2))</f>
        <v>10</v>
      </c>
      <c r="N234" s="144"/>
      <c r="O234" s="145"/>
      <c r="P234" s="145"/>
      <c r="Q234" s="146"/>
      <c r="R234" s="575"/>
      <c r="S234" s="147"/>
      <c r="T234" s="59"/>
    </row>
    <row r="235" spans="1:20" ht="26.1" customHeight="1">
      <c r="A235" s="143">
        <f>A234+1</f>
        <v>11</v>
      </c>
      <c r="B235" s="137" t="str">
        <f>'Flight Groups'!P42</f>
        <v>B</v>
      </c>
      <c r="C235" s="138">
        <f>IF(ISBLANK('Round 11'!$L$2),"",('Round 11'!$L$2))</f>
        <v>10</v>
      </c>
      <c r="D235" s="144"/>
      <c r="E235" s="145"/>
      <c r="F235" s="145"/>
      <c r="G235" s="146"/>
      <c r="H235" s="575"/>
      <c r="I235" s="147"/>
      <c r="K235" s="143">
        <f>K234+1</f>
        <v>11</v>
      </c>
      <c r="L235" s="137" t="str">
        <f>'Flight Groups'!P43</f>
        <v>A</v>
      </c>
      <c r="M235" s="138">
        <f>IF(ISBLANK('Round 11'!$L$2),"",('Round 11'!$L$2))</f>
        <v>10</v>
      </c>
      <c r="N235" s="144"/>
      <c r="O235" s="145"/>
      <c r="P235" s="145"/>
      <c r="Q235" s="146"/>
      <c r="R235" s="575"/>
      <c r="S235" s="147"/>
      <c r="T235" s="59"/>
    </row>
    <row r="236" spans="1:20" ht="26.1" customHeight="1" thickBot="1">
      <c r="A236" s="160">
        <f>A235+1</f>
        <v>12</v>
      </c>
      <c r="B236" s="154" t="str">
        <f>'Flight Groups'!Q42</f>
        <v>A</v>
      </c>
      <c r="C236" s="155">
        <f>IF(ISBLANK('Round 12'!$L$2),"",('Round 12'!$L$2))</f>
        <v>10</v>
      </c>
      <c r="D236" s="161"/>
      <c r="E236" s="162"/>
      <c r="F236" s="162"/>
      <c r="G236" s="163"/>
      <c r="H236" s="577"/>
      <c r="I236" s="164"/>
      <c r="K236" s="160">
        <f>K235+1</f>
        <v>12</v>
      </c>
      <c r="L236" s="154" t="str">
        <f>'Flight Groups'!Q43</f>
        <v>B</v>
      </c>
      <c r="M236" s="155">
        <f>IF(ISBLANK('Round 12'!$L$2),"",('Round 12'!$L$2))</f>
        <v>10</v>
      </c>
      <c r="N236" s="161"/>
      <c r="O236" s="162"/>
      <c r="P236" s="162"/>
      <c r="Q236" s="163"/>
      <c r="R236" s="577"/>
      <c r="S236" s="164"/>
      <c r="T236" s="59"/>
    </row>
    <row r="237" spans="1:20" ht="21" customHeight="1">
      <c r="T237" s="59"/>
    </row>
    <row r="238" spans="1:20" ht="21" customHeight="1">
      <c r="T238" s="59"/>
    </row>
    <row r="239" spans="1:20" ht="24.95" customHeight="1">
      <c r="A239" s="98">
        <v>39</v>
      </c>
      <c r="B239" s="87"/>
      <c r="C239" s="87"/>
      <c r="D239" s="88"/>
      <c r="E239" s="88"/>
      <c r="F239" s="88"/>
      <c r="G239" s="88"/>
      <c r="H239" s="88"/>
      <c r="I239" s="88"/>
      <c r="J239" s="89"/>
      <c r="K239" s="98">
        <v>40</v>
      </c>
      <c r="L239" s="50"/>
      <c r="M239" s="50"/>
      <c r="N239" s="51"/>
      <c r="O239" s="51"/>
      <c r="P239" s="88"/>
      <c r="Q239" s="51"/>
      <c r="R239" s="88"/>
      <c r="S239" s="51"/>
      <c r="T239" s="59"/>
    </row>
    <row r="240" spans="1:20" ht="24.95" customHeight="1">
      <c r="A240" s="52" t="s">
        <v>27</v>
      </c>
      <c r="B240" s="626" t="str">
        <f>IF(ISBLANK('Flight Groups'!C44),"",'Flight Groups'!C44)</f>
        <v/>
      </c>
      <c r="C240" s="626"/>
      <c r="D240" s="626"/>
      <c r="E240" s="626"/>
      <c r="F240" s="397"/>
      <c r="G240" s="61"/>
      <c r="H240" s="61"/>
      <c r="I240" s="53"/>
      <c r="J240" s="95"/>
      <c r="K240" s="52" t="s">
        <v>27</v>
      </c>
      <c r="L240" s="626" t="str">
        <f>IF(ISBLANK('Flight Groups'!C45),"",'Flight Groups'!C45)</f>
        <v/>
      </c>
      <c r="M240" s="626"/>
      <c r="N240" s="626"/>
      <c r="O240" s="626"/>
      <c r="P240" s="397"/>
      <c r="Q240" s="61"/>
      <c r="R240" s="61"/>
      <c r="S240" s="53"/>
      <c r="T240" s="59"/>
    </row>
    <row r="241" spans="1:20" ht="24.95" customHeight="1" thickBot="1">
      <c r="A241" s="56" t="s">
        <v>28</v>
      </c>
      <c r="B241" s="635" t="str">
        <f>IF(ISBLANK('Flight Groups'!D44),"",'Flight Groups'!D44)</f>
        <v/>
      </c>
      <c r="C241" s="635"/>
      <c r="D241" s="635"/>
      <c r="E241" s="635"/>
      <c r="F241" s="635"/>
      <c r="G241" s="635"/>
      <c r="H241" s="627"/>
      <c r="I241" s="635"/>
      <c r="J241" s="95"/>
      <c r="K241" s="78" t="s">
        <v>28</v>
      </c>
      <c r="L241" s="635" t="str">
        <f>IF(ISBLANK('Flight Groups'!D45),"",'Flight Groups'!D45)</f>
        <v/>
      </c>
      <c r="M241" s="635"/>
      <c r="N241" s="635"/>
      <c r="O241" s="635"/>
      <c r="P241" s="635"/>
      <c r="Q241" s="635"/>
      <c r="R241" s="627"/>
      <c r="S241" s="635"/>
      <c r="T241" s="59"/>
    </row>
    <row r="242" spans="1:20" ht="21" customHeight="1">
      <c r="A242" s="628" t="s">
        <v>58</v>
      </c>
      <c r="B242" s="117" t="s">
        <v>59</v>
      </c>
      <c r="C242" s="117" t="s">
        <v>60</v>
      </c>
      <c r="D242" s="630" t="s">
        <v>61</v>
      </c>
      <c r="E242" s="631"/>
      <c r="F242" s="632" t="s">
        <v>106</v>
      </c>
      <c r="G242" s="117" t="s">
        <v>62</v>
      </c>
      <c r="H242" s="569" t="s">
        <v>62</v>
      </c>
      <c r="I242" s="118" t="s">
        <v>63</v>
      </c>
      <c r="K242" s="628" t="s">
        <v>58</v>
      </c>
      <c r="L242" s="117" t="s">
        <v>59</v>
      </c>
      <c r="M242" s="117" t="s">
        <v>60</v>
      </c>
      <c r="N242" s="630" t="s">
        <v>61</v>
      </c>
      <c r="O242" s="631"/>
      <c r="P242" s="632" t="s">
        <v>106</v>
      </c>
      <c r="Q242" s="117" t="s">
        <v>62</v>
      </c>
      <c r="R242" s="569" t="s">
        <v>62</v>
      </c>
      <c r="S242" s="118" t="s">
        <v>63</v>
      </c>
    </row>
    <row r="243" spans="1:20" ht="21" customHeight="1" thickBot="1">
      <c r="A243" s="629"/>
      <c r="B243" s="120" t="s">
        <v>64</v>
      </c>
      <c r="C243" s="120" t="s">
        <v>61</v>
      </c>
      <c r="D243" s="121" t="s">
        <v>39</v>
      </c>
      <c r="E243" s="121" t="s">
        <v>40</v>
      </c>
      <c r="F243" s="633"/>
      <c r="G243" s="120" t="s">
        <v>65</v>
      </c>
      <c r="H243" s="570" t="s">
        <v>151</v>
      </c>
      <c r="I243" s="122" t="s">
        <v>66</v>
      </c>
      <c r="K243" s="629"/>
      <c r="L243" s="120" t="s">
        <v>64</v>
      </c>
      <c r="M243" s="120" t="s">
        <v>61</v>
      </c>
      <c r="N243" s="121" t="s">
        <v>39</v>
      </c>
      <c r="O243" s="121" t="s">
        <v>40</v>
      </c>
      <c r="P243" s="633"/>
      <c r="Q243" s="120" t="s">
        <v>65</v>
      </c>
      <c r="R243" s="570" t="s">
        <v>151</v>
      </c>
      <c r="S243" s="122" t="s">
        <v>66</v>
      </c>
    </row>
    <row r="244" spans="1:20" ht="26.1" customHeight="1">
      <c r="A244" s="131">
        <v>7</v>
      </c>
      <c r="B244" s="125" t="str">
        <f>'Flight Groups'!L44</f>
        <v>A</v>
      </c>
      <c r="C244" s="126">
        <f>IF(ISBLANK('Round 7'!$L$2),"",('Round 7'!$L$2))</f>
        <v>10</v>
      </c>
      <c r="D244" s="132"/>
      <c r="E244" s="133"/>
      <c r="F244" s="133"/>
      <c r="G244" s="134"/>
      <c r="H244" s="574"/>
      <c r="I244" s="135"/>
      <c r="K244" s="131">
        <v>7</v>
      </c>
      <c r="L244" s="125" t="str">
        <f>'Flight Groups'!L45</f>
        <v>B</v>
      </c>
      <c r="M244" s="126">
        <f>IF(ISBLANK('Round 7'!$L$2),"",('Round 7'!$L$2))</f>
        <v>10</v>
      </c>
      <c r="N244" s="132"/>
      <c r="O244" s="133"/>
      <c r="P244" s="133"/>
      <c r="Q244" s="134"/>
      <c r="R244" s="574"/>
      <c r="S244" s="135"/>
    </row>
    <row r="245" spans="1:20" ht="26.1" customHeight="1">
      <c r="A245" s="143">
        <f>A244+1</f>
        <v>8</v>
      </c>
      <c r="B245" s="137" t="str">
        <f>'Flight Groups'!M44</f>
        <v>B</v>
      </c>
      <c r="C245" s="138">
        <f>IF(ISBLANK('Round 8'!$L$2),"",('Round 8'!$L$2))</f>
        <v>10</v>
      </c>
      <c r="D245" s="144"/>
      <c r="E245" s="145"/>
      <c r="F245" s="145"/>
      <c r="G245" s="146"/>
      <c r="H245" s="575"/>
      <c r="I245" s="147"/>
      <c r="K245" s="143">
        <f>K244+1</f>
        <v>8</v>
      </c>
      <c r="L245" s="137" t="str">
        <f>'Flight Groups'!M45</f>
        <v>A</v>
      </c>
      <c r="M245" s="138">
        <f>IF(ISBLANK('Round 8'!$L$2),"",('Round 8'!$L$2))</f>
        <v>10</v>
      </c>
      <c r="N245" s="144"/>
      <c r="O245" s="145"/>
      <c r="P245" s="145"/>
      <c r="Q245" s="146"/>
      <c r="R245" s="575"/>
      <c r="S245" s="147"/>
      <c r="T245" s="51"/>
    </row>
    <row r="246" spans="1:20" ht="26.1" customHeight="1">
      <c r="A246" s="143">
        <f>A245+1</f>
        <v>9</v>
      </c>
      <c r="B246" s="137" t="str">
        <f>'Flight Groups'!N44</f>
        <v>A</v>
      </c>
      <c r="C246" s="138">
        <f>IF(ISBLANK('Round 9'!$L$2),"",('Round 9'!$L$2))</f>
        <v>10</v>
      </c>
      <c r="D246" s="144"/>
      <c r="E246" s="145"/>
      <c r="F246" s="145"/>
      <c r="G246" s="146"/>
      <c r="H246" s="575"/>
      <c r="I246" s="147"/>
      <c r="K246" s="143">
        <f>K245+1</f>
        <v>9</v>
      </c>
      <c r="L246" s="137" t="str">
        <f>'Flight Groups'!N45</f>
        <v>B</v>
      </c>
      <c r="M246" s="138">
        <f>IF(ISBLANK('Round 9'!$L$2),"",('Round 9'!$L$2))</f>
        <v>10</v>
      </c>
      <c r="N246" s="144"/>
      <c r="O246" s="145"/>
      <c r="P246" s="145"/>
      <c r="Q246" s="146"/>
      <c r="R246" s="575"/>
      <c r="S246" s="147"/>
      <c r="T246" s="53"/>
    </row>
    <row r="247" spans="1:20" ht="26.1" customHeight="1">
      <c r="A247" s="143">
        <f>A246+1</f>
        <v>10</v>
      </c>
      <c r="B247" s="137" t="str">
        <f>'Flight Groups'!O44</f>
        <v>A</v>
      </c>
      <c r="C247" s="138">
        <f>IF(ISBLANK('Round 10'!$L$2),"",('Round 10'!$L$2))</f>
        <v>10</v>
      </c>
      <c r="D247" s="144"/>
      <c r="E247" s="145"/>
      <c r="F247" s="145"/>
      <c r="G247" s="146"/>
      <c r="H247" s="575"/>
      <c r="I247" s="147"/>
      <c r="K247" s="143">
        <f>K246+1</f>
        <v>10</v>
      </c>
      <c r="L247" s="137" t="str">
        <f>'Flight Groups'!O45</f>
        <v>B</v>
      </c>
      <c r="M247" s="138">
        <f>IF(ISBLANK('Round 10'!$L$2),"",('Round 10'!$L$2))</f>
        <v>10</v>
      </c>
      <c r="N247" s="144"/>
      <c r="O247" s="145"/>
      <c r="P247" s="145"/>
      <c r="Q247" s="146"/>
      <c r="R247" s="575"/>
      <c r="S247" s="147"/>
      <c r="T247" s="55"/>
    </row>
    <row r="248" spans="1:20" ht="26.1" customHeight="1">
      <c r="A248" s="143">
        <f>A247+1</f>
        <v>11</v>
      </c>
      <c r="B248" s="137" t="str">
        <f>'Flight Groups'!P44</f>
        <v>B</v>
      </c>
      <c r="C248" s="138">
        <f>IF(ISBLANK('Round 11'!$L$2),"",('Round 11'!$L$2))</f>
        <v>10</v>
      </c>
      <c r="D248" s="144"/>
      <c r="E248" s="145"/>
      <c r="F248" s="145"/>
      <c r="G248" s="146"/>
      <c r="H248" s="575"/>
      <c r="I248" s="147"/>
      <c r="K248" s="143">
        <f>K247+1</f>
        <v>11</v>
      </c>
      <c r="L248" s="137" t="str">
        <f>'Flight Groups'!P45</f>
        <v>A</v>
      </c>
      <c r="M248" s="138">
        <f>IF(ISBLANK('Round 11'!$L$2),"",('Round 11'!$L$2))</f>
        <v>10</v>
      </c>
      <c r="N248" s="144"/>
      <c r="O248" s="145"/>
      <c r="P248" s="145"/>
      <c r="Q248" s="146"/>
      <c r="R248" s="575"/>
      <c r="S248" s="147"/>
      <c r="T248" s="54"/>
    </row>
    <row r="249" spans="1:20" ht="26.1" customHeight="1" thickBot="1">
      <c r="A249" s="160">
        <f>A248+1</f>
        <v>12</v>
      </c>
      <c r="B249" s="154" t="str">
        <f>'Flight Groups'!Q44</f>
        <v>A</v>
      </c>
      <c r="C249" s="155">
        <f>IF(ISBLANK('Round 12'!$L$2),"",('Round 12'!$L$2))</f>
        <v>10</v>
      </c>
      <c r="D249" s="161"/>
      <c r="E249" s="162"/>
      <c r="F249" s="162"/>
      <c r="G249" s="163"/>
      <c r="H249" s="577"/>
      <c r="I249" s="164"/>
      <c r="K249" s="160">
        <f>K248+1</f>
        <v>12</v>
      </c>
      <c r="L249" s="154" t="str">
        <f>'Flight Groups'!Q45</f>
        <v>B</v>
      </c>
      <c r="M249" s="155">
        <f>IF(ISBLANK('Round 12'!$L$2),"",('Round 12'!$L$2))</f>
        <v>10</v>
      </c>
      <c r="N249" s="161"/>
      <c r="O249" s="162"/>
      <c r="P249" s="162"/>
      <c r="Q249" s="163"/>
      <c r="R249" s="577"/>
      <c r="S249" s="164"/>
      <c r="T249" s="57"/>
    </row>
    <row r="250" spans="1:20" ht="21" customHeight="1">
      <c r="T250" s="58"/>
    </row>
    <row r="251" spans="1:20" ht="24.95" customHeight="1">
      <c r="A251" s="98">
        <v>41</v>
      </c>
      <c r="B251" s="87"/>
      <c r="C251" s="87"/>
      <c r="D251" s="88"/>
      <c r="E251" s="88"/>
      <c r="F251" s="88"/>
      <c r="G251" s="88"/>
      <c r="H251" s="88"/>
      <c r="I251" s="88"/>
      <c r="J251" s="89"/>
      <c r="K251" s="98">
        <v>42</v>
      </c>
      <c r="L251" s="87"/>
      <c r="M251" s="50"/>
      <c r="N251" s="51"/>
      <c r="O251" s="51"/>
      <c r="P251" s="88"/>
      <c r="Q251" s="51"/>
      <c r="R251" s="88"/>
      <c r="S251" s="51"/>
      <c r="T251" s="58"/>
    </row>
    <row r="252" spans="1:20" ht="24.95" customHeight="1">
      <c r="A252" s="52" t="s">
        <v>27</v>
      </c>
      <c r="B252" s="626" t="str">
        <f>IF(ISBLANK('Flight Groups'!C46),"",'Flight Groups'!C46)</f>
        <v/>
      </c>
      <c r="C252" s="626"/>
      <c r="D252" s="626"/>
      <c r="E252" s="626"/>
      <c r="F252" s="397"/>
      <c r="G252" s="61"/>
      <c r="H252" s="61"/>
      <c r="I252" s="53"/>
      <c r="J252" s="95"/>
      <c r="K252" s="52" t="s">
        <v>27</v>
      </c>
      <c r="L252" s="626" t="str">
        <f>IF(ISBLANK('Flight Groups'!C47),"",'Flight Groups'!C47)</f>
        <v/>
      </c>
      <c r="M252" s="626"/>
      <c r="N252" s="626"/>
      <c r="O252" s="626"/>
      <c r="P252" s="397"/>
      <c r="Q252" s="61"/>
      <c r="R252" s="61"/>
      <c r="S252" s="53"/>
      <c r="T252" s="59"/>
    </row>
    <row r="253" spans="1:20" ht="24.95" customHeight="1" thickBot="1">
      <c r="A253" s="56" t="s">
        <v>28</v>
      </c>
      <c r="B253" s="635" t="str">
        <f>IF(ISBLANK('Flight Groups'!D46),"",'Flight Groups'!D46)</f>
        <v/>
      </c>
      <c r="C253" s="635"/>
      <c r="D253" s="635"/>
      <c r="E253" s="635"/>
      <c r="F253" s="635"/>
      <c r="G253" s="635"/>
      <c r="H253" s="627"/>
      <c r="I253" s="635"/>
      <c r="J253" s="95"/>
      <c r="K253" s="78" t="s">
        <v>28</v>
      </c>
      <c r="L253" s="635" t="str">
        <f>IF(ISBLANK('Flight Groups'!D47),"",'Flight Groups'!D47)</f>
        <v/>
      </c>
      <c r="M253" s="635"/>
      <c r="N253" s="635"/>
      <c r="O253" s="635"/>
      <c r="P253" s="635"/>
      <c r="Q253" s="635"/>
      <c r="R253" s="627"/>
      <c r="S253" s="635"/>
      <c r="T253" s="59"/>
    </row>
    <row r="254" spans="1:20" ht="21" customHeight="1">
      <c r="A254" s="628" t="s">
        <v>58</v>
      </c>
      <c r="B254" s="117" t="s">
        <v>59</v>
      </c>
      <c r="C254" s="117" t="s">
        <v>60</v>
      </c>
      <c r="D254" s="630" t="s">
        <v>61</v>
      </c>
      <c r="E254" s="631"/>
      <c r="F254" s="632" t="s">
        <v>106</v>
      </c>
      <c r="G254" s="117" t="s">
        <v>62</v>
      </c>
      <c r="H254" s="569" t="s">
        <v>62</v>
      </c>
      <c r="I254" s="118" t="s">
        <v>63</v>
      </c>
      <c r="K254" s="628" t="s">
        <v>58</v>
      </c>
      <c r="L254" s="117" t="s">
        <v>59</v>
      </c>
      <c r="M254" s="117" t="s">
        <v>60</v>
      </c>
      <c r="N254" s="630" t="s">
        <v>61</v>
      </c>
      <c r="O254" s="631"/>
      <c r="P254" s="632" t="s">
        <v>106</v>
      </c>
      <c r="Q254" s="117" t="s">
        <v>62</v>
      </c>
      <c r="R254" s="569" t="s">
        <v>62</v>
      </c>
      <c r="S254" s="118" t="s">
        <v>63</v>
      </c>
      <c r="T254" s="59"/>
    </row>
    <row r="255" spans="1:20" ht="21" customHeight="1" thickBot="1">
      <c r="A255" s="629"/>
      <c r="B255" s="120" t="s">
        <v>64</v>
      </c>
      <c r="C255" s="120" t="s">
        <v>61</v>
      </c>
      <c r="D255" s="121" t="s">
        <v>39</v>
      </c>
      <c r="E255" s="121" t="s">
        <v>40</v>
      </c>
      <c r="F255" s="633"/>
      <c r="G255" s="120" t="s">
        <v>65</v>
      </c>
      <c r="H255" s="570" t="s">
        <v>151</v>
      </c>
      <c r="I255" s="122" t="s">
        <v>66</v>
      </c>
      <c r="K255" s="629"/>
      <c r="L255" s="120" t="s">
        <v>64</v>
      </c>
      <c r="M255" s="120" t="s">
        <v>61</v>
      </c>
      <c r="N255" s="121" t="s">
        <v>39</v>
      </c>
      <c r="O255" s="121" t="s">
        <v>40</v>
      </c>
      <c r="P255" s="633"/>
      <c r="Q255" s="120" t="s">
        <v>65</v>
      </c>
      <c r="R255" s="570" t="s">
        <v>151</v>
      </c>
      <c r="S255" s="122" t="s">
        <v>66</v>
      </c>
      <c r="T255" s="59"/>
    </row>
    <row r="256" spans="1:20" ht="26.1" customHeight="1">
      <c r="A256" s="131">
        <v>7</v>
      </c>
      <c r="B256" s="125" t="str">
        <f>'Flight Groups'!L46</f>
        <v>B</v>
      </c>
      <c r="C256" s="126">
        <f>IF(ISBLANK('Round 7'!$L$2),"",('Round 7'!$L$2))</f>
        <v>10</v>
      </c>
      <c r="D256" s="132"/>
      <c r="E256" s="133"/>
      <c r="F256" s="133"/>
      <c r="G256" s="134"/>
      <c r="H256" s="574"/>
      <c r="I256" s="135"/>
      <c r="K256" s="131">
        <v>7</v>
      </c>
      <c r="L256" s="125" t="str">
        <f>'Flight Groups'!L47</f>
        <v>A</v>
      </c>
      <c r="M256" s="126">
        <f>IF(ISBLANK('Round 7'!$L$2),"",('Round 7'!$L$2))</f>
        <v>10</v>
      </c>
      <c r="N256" s="132"/>
      <c r="O256" s="133"/>
      <c r="P256" s="133"/>
      <c r="Q256" s="134"/>
      <c r="R256" s="574"/>
      <c r="S256" s="135"/>
      <c r="T256" s="59"/>
    </row>
    <row r="257" spans="1:20" ht="26.1" customHeight="1">
      <c r="A257" s="143">
        <f>A256+1</f>
        <v>8</v>
      </c>
      <c r="B257" s="137" t="str">
        <f>'Flight Groups'!M46</f>
        <v>A</v>
      </c>
      <c r="C257" s="138">
        <f>IF(ISBLANK('Round 8'!$L$2),"",('Round 8'!$L$2))</f>
        <v>10</v>
      </c>
      <c r="D257" s="144"/>
      <c r="E257" s="145"/>
      <c r="F257" s="145"/>
      <c r="G257" s="146"/>
      <c r="H257" s="575"/>
      <c r="I257" s="147"/>
      <c r="K257" s="143">
        <f>K256+1</f>
        <v>8</v>
      </c>
      <c r="L257" s="137" t="str">
        <f>'Flight Groups'!M47</f>
        <v>B</v>
      </c>
      <c r="M257" s="138">
        <f>IF(ISBLANK('Round 8'!$L$2),"",('Round 8'!$L$2))</f>
        <v>10</v>
      </c>
      <c r="N257" s="144"/>
      <c r="O257" s="145"/>
      <c r="P257" s="145"/>
      <c r="Q257" s="146"/>
      <c r="R257" s="575"/>
      <c r="S257" s="147"/>
      <c r="T257" s="59"/>
    </row>
    <row r="258" spans="1:20" ht="26.1" customHeight="1">
      <c r="A258" s="143">
        <f>A257+1</f>
        <v>9</v>
      </c>
      <c r="B258" s="137" t="str">
        <f>'Flight Groups'!N46</f>
        <v>A</v>
      </c>
      <c r="C258" s="138">
        <f>IF(ISBLANK('Round 9'!$L$2),"",('Round 9'!$L$2))</f>
        <v>10</v>
      </c>
      <c r="D258" s="144"/>
      <c r="E258" s="145"/>
      <c r="F258" s="145"/>
      <c r="G258" s="146"/>
      <c r="H258" s="575"/>
      <c r="I258" s="147"/>
      <c r="K258" s="143">
        <f>K257+1</f>
        <v>9</v>
      </c>
      <c r="L258" s="137" t="str">
        <f>'Flight Groups'!N47</f>
        <v>B</v>
      </c>
      <c r="M258" s="138">
        <f>IF(ISBLANK('Round 9'!$L$2),"",('Round 9'!$L$2))</f>
        <v>10</v>
      </c>
      <c r="N258" s="144"/>
      <c r="O258" s="145"/>
      <c r="P258" s="145"/>
      <c r="Q258" s="146"/>
      <c r="R258" s="575"/>
      <c r="S258" s="147"/>
      <c r="T258" s="59"/>
    </row>
    <row r="259" spans="1:20" ht="26.1" customHeight="1">
      <c r="A259" s="143">
        <f>A258+1</f>
        <v>10</v>
      </c>
      <c r="B259" s="137" t="str">
        <f>'Flight Groups'!O46</f>
        <v>B</v>
      </c>
      <c r="C259" s="138">
        <f>IF(ISBLANK('Round 10'!$L$2),"",('Round 10'!$L$2))</f>
        <v>10</v>
      </c>
      <c r="D259" s="144"/>
      <c r="E259" s="145"/>
      <c r="F259" s="145"/>
      <c r="G259" s="146"/>
      <c r="H259" s="575"/>
      <c r="I259" s="147"/>
      <c r="K259" s="143">
        <f>K258+1</f>
        <v>10</v>
      </c>
      <c r="L259" s="137" t="str">
        <f>'Flight Groups'!O47</f>
        <v>A</v>
      </c>
      <c r="M259" s="138">
        <f>IF(ISBLANK('Round 10'!$L$2),"",('Round 10'!$L$2))</f>
        <v>10</v>
      </c>
      <c r="N259" s="144"/>
      <c r="O259" s="145"/>
      <c r="P259" s="145"/>
      <c r="Q259" s="146"/>
      <c r="R259" s="575"/>
      <c r="S259" s="147"/>
      <c r="T259" s="59"/>
    </row>
    <row r="260" spans="1:20" ht="26.1" customHeight="1">
      <c r="A260" s="143">
        <f>A259+1</f>
        <v>11</v>
      </c>
      <c r="B260" s="137" t="str">
        <f>'Flight Groups'!P46</f>
        <v>A</v>
      </c>
      <c r="C260" s="138">
        <f>IF(ISBLANK('Round 11'!$L$2),"",('Round 11'!$L$2))</f>
        <v>10</v>
      </c>
      <c r="D260" s="144"/>
      <c r="E260" s="145"/>
      <c r="F260" s="145"/>
      <c r="G260" s="146"/>
      <c r="H260" s="575"/>
      <c r="I260" s="147"/>
      <c r="K260" s="143">
        <f>K259+1</f>
        <v>11</v>
      </c>
      <c r="L260" s="137" t="str">
        <f>'Flight Groups'!P47</f>
        <v>B</v>
      </c>
      <c r="M260" s="138">
        <f>IF(ISBLANK('Round 11'!$L$2),"",('Round 11'!$L$2))</f>
        <v>10</v>
      </c>
      <c r="N260" s="144"/>
      <c r="O260" s="145"/>
      <c r="P260" s="145"/>
      <c r="Q260" s="146"/>
      <c r="R260" s="575"/>
      <c r="S260" s="147"/>
    </row>
    <row r="261" spans="1:20" ht="26.1" customHeight="1" thickBot="1">
      <c r="A261" s="160">
        <f>A260+1</f>
        <v>12</v>
      </c>
      <c r="B261" s="154" t="str">
        <f>'Flight Groups'!Q46</f>
        <v>A</v>
      </c>
      <c r="C261" s="155">
        <f>IF(ISBLANK('Round 12'!$L$2),"",('Round 12'!$L$2))</f>
        <v>10</v>
      </c>
      <c r="D261" s="161"/>
      <c r="E261" s="162"/>
      <c r="F261" s="162"/>
      <c r="G261" s="163"/>
      <c r="H261" s="577"/>
      <c r="I261" s="164"/>
      <c r="K261" s="160">
        <f>K260+1</f>
        <v>12</v>
      </c>
      <c r="L261" s="154" t="str">
        <f>'Flight Groups'!Q47</f>
        <v>B</v>
      </c>
      <c r="M261" s="155">
        <f>IF(ISBLANK('Round 12'!$L$2),"",('Round 12'!$L$2))</f>
        <v>10</v>
      </c>
      <c r="N261" s="161"/>
      <c r="O261" s="162"/>
      <c r="P261" s="162"/>
      <c r="Q261" s="163"/>
      <c r="R261" s="577"/>
      <c r="S261" s="164"/>
    </row>
    <row r="264" spans="1:20" ht="24.95" customHeight="1">
      <c r="A264" s="98">
        <v>43</v>
      </c>
      <c r="B264" s="87"/>
      <c r="C264" s="87"/>
      <c r="D264" s="88"/>
      <c r="E264" s="88"/>
      <c r="F264" s="88"/>
      <c r="G264" s="88"/>
      <c r="H264" s="88"/>
      <c r="I264" s="88"/>
      <c r="J264" s="89"/>
      <c r="K264" s="98">
        <v>44</v>
      </c>
      <c r="L264" s="50"/>
      <c r="M264" s="50"/>
      <c r="N264" s="51"/>
      <c r="O264" s="51"/>
      <c r="P264" s="88"/>
      <c r="Q264" s="51"/>
      <c r="R264" s="88"/>
      <c r="S264" s="51"/>
    </row>
    <row r="265" spans="1:20" ht="24.95" customHeight="1">
      <c r="A265" s="52" t="s">
        <v>27</v>
      </c>
      <c r="B265" s="626" t="str">
        <f>IF(ISBLANK('Flight Groups'!C48),"",'Flight Groups'!C48)</f>
        <v/>
      </c>
      <c r="C265" s="626"/>
      <c r="D265" s="626"/>
      <c r="E265" s="626"/>
      <c r="F265" s="397"/>
      <c r="G265" s="61"/>
      <c r="H265" s="61"/>
      <c r="I265" s="53"/>
      <c r="J265" s="95"/>
      <c r="K265" s="52" t="s">
        <v>27</v>
      </c>
      <c r="L265" s="626" t="str">
        <f>IF(ISBLANK('Flight Groups'!C49),"",'Flight Groups'!C49)</f>
        <v/>
      </c>
      <c r="M265" s="626"/>
      <c r="N265" s="626"/>
      <c r="O265" s="626"/>
      <c r="P265" s="397"/>
      <c r="Q265" s="61"/>
      <c r="R265" s="61"/>
      <c r="S265" s="53"/>
    </row>
    <row r="266" spans="1:20" ht="24.95" customHeight="1" thickBot="1">
      <c r="A266" s="56" t="s">
        <v>28</v>
      </c>
      <c r="B266" s="635" t="str">
        <f>IF(ISBLANK('Flight Groups'!D48),"",'Flight Groups'!D48)</f>
        <v/>
      </c>
      <c r="C266" s="635"/>
      <c r="D266" s="635"/>
      <c r="E266" s="635"/>
      <c r="F266" s="635"/>
      <c r="G266" s="635"/>
      <c r="H266" s="627"/>
      <c r="I266" s="635"/>
      <c r="J266" s="95"/>
      <c r="K266" s="78" t="s">
        <v>28</v>
      </c>
      <c r="L266" s="635" t="str">
        <f>IF(ISBLANK('Flight Groups'!D49),"",'Flight Groups'!D49)</f>
        <v/>
      </c>
      <c r="M266" s="635"/>
      <c r="N266" s="635"/>
      <c r="O266" s="635"/>
      <c r="P266" s="635"/>
      <c r="Q266" s="635"/>
      <c r="R266" s="627"/>
      <c r="S266" s="635"/>
    </row>
    <row r="267" spans="1:20" ht="21" customHeight="1">
      <c r="A267" s="628" t="s">
        <v>58</v>
      </c>
      <c r="B267" s="117" t="s">
        <v>59</v>
      </c>
      <c r="C267" s="117" t="s">
        <v>60</v>
      </c>
      <c r="D267" s="630" t="s">
        <v>61</v>
      </c>
      <c r="E267" s="631"/>
      <c r="F267" s="632" t="s">
        <v>106</v>
      </c>
      <c r="G267" s="117" t="s">
        <v>62</v>
      </c>
      <c r="H267" s="569" t="s">
        <v>62</v>
      </c>
      <c r="I267" s="118" t="s">
        <v>63</v>
      </c>
      <c r="K267" s="628" t="s">
        <v>58</v>
      </c>
      <c r="L267" s="117" t="s">
        <v>59</v>
      </c>
      <c r="M267" s="117" t="s">
        <v>60</v>
      </c>
      <c r="N267" s="630" t="s">
        <v>61</v>
      </c>
      <c r="O267" s="631"/>
      <c r="P267" s="632" t="s">
        <v>106</v>
      </c>
      <c r="Q267" s="117" t="s">
        <v>62</v>
      </c>
      <c r="R267" s="569" t="s">
        <v>62</v>
      </c>
      <c r="S267" s="118" t="s">
        <v>63</v>
      </c>
    </row>
    <row r="268" spans="1:20" ht="21" customHeight="1" thickBot="1">
      <c r="A268" s="629"/>
      <c r="B268" s="120" t="s">
        <v>64</v>
      </c>
      <c r="C268" s="120" t="s">
        <v>61</v>
      </c>
      <c r="D268" s="121" t="s">
        <v>39</v>
      </c>
      <c r="E268" s="121" t="s">
        <v>40</v>
      </c>
      <c r="F268" s="633"/>
      <c r="G268" s="120" t="s">
        <v>65</v>
      </c>
      <c r="H268" s="570" t="s">
        <v>151</v>
      </c>
      <c r="I268" s="122" t="s">
        <v>66</v>
      </c>
      <c r="K268" s="629"/>
      <c r="L268" s="120" t="s">
        <v>64</v>
      </c>
      <c r="M268" s="120" t="s">
        <v>61</v>
      </c>
      <c r="N268" s="121" t="s">
        <v>39</v>
      </c>
      <c r="O268" s="121" t="s">
        <v>40</v>
      </c>
      <c r="P268" s="633"/>
      <c r="Q268" s="120" t="s">
        <v>65</v>
      </c>
      <c r="R268" s="570" t="s">
        <v>151</v>
      </c>
      <c r="S268" s="122" t="s">
        <v>66</v>
      </c>
    </row>
    <row r="269" spans="1:20" ht="26.1" customHeight="1">
      <c r="A269" s="131">
        <v>7</v>
      </c>
      <c r="B269" s="125" t="str">
        <f>'Flight Groups'!L48</f>
        <v>B</v>
      </c>
      <c r="C269" s="126">
        <f>IF(ISBLANK('Round 7'!$L$2),"",('Round 7'!$L$2))</f>
        <v>10</v>
      </c>
      <c r="D269" s="132"/>
      <c r="E269" s="133"/>
      <c r="F269" s="133"/>
      <c r="G269" s="134"/>
      <c r="H269" s="574"/>
      <c r="I269" s="135"/>
      <c r="K269" s="131">
        <v>7</v>
      </c>
      <c r="L269" s="125" t="str">
        <f>'Flight Groups'!L49</f>
        <v>A</v>
      </c>
      <c r="M269" s="578">
        <f>IF(ISBLANK('Round 7'!$L$2),"",('Round 7'!$L$2))</f>
        <v>10</v>
      </c>
      <c r="N269" s="132"/>
      <c r="O269" s="133"/>
      <c r="P269" s="133"/>
      <c r="Q269" s="134"/>
      <c r="R269" s="574"/>
      <c r="S269" s="135"/>
    </row>
    <row r="270" spans="1:20" ht="26.1" customHeight="1">
      <c r="A270" s="143">
        <f>A269+1</f>
        <v>8</v>
      </c>
      <c r="B270" s="137" t="str">
        <f>'Flight Groups'!M48</f>
        <v>A</v>
      </c>
      <c r="C270" s="138">
        <f>IF(ISBLANK('Round 8'!$L$2),"",('Round 8'!$L$2))</f>
        <v>10</v>
      </c>
      <c r="D270" s="144"/>
      <c r="E270" s="145"/>
      <c r="F270" s="145"/>
      <c r="G270" s="146"/>
      <c r="H270" s="575"/>
      <c r="I270" s="147"/>
      <c r="K270" s="143">
        <f>K269+1</f>
        <v>8</v>
      </c>
      <c r="L270" s="137" t="str">
        <f>'Flight Groups'!M49</f>
        <v>B</v>
      </c>
      <c r="M270" s="579">
        <f>IF(ISBLANK('Round 8'!$L$2),"",('Round 8'!$L$2))</f>
        <v>10</v>
      </c>
      <c r="N270" s="144"/>
      <c r="O270" s="145"/>
      <c r="P270" s="145"/>
      <c r="Q270" s="146"/>
      <c r="R270" s="575"/>
      <c r="S270" s="147"/>
    </row>
    <row r="271" spans="1:20" ht="26.1" customHeight="1">
      <c r="A271" s="143">
        <f>A270+1</f>
        <v>9</v>
      </c>
      <c r="B271" s="137" t="str">
        <f>'Flight Groups'!N48</f>
        <v>A</v>
      </c>
      <c r="C271" s="138">
        <f>IF(ISBLANK('Round 9'!$L$2),"",('Round 9'!$L$2))</f>
        <v>10</v>
      </c>
      <c r="D271" s="144"/>
      <c r="E271" s="145"/>
      <c r="F271" s="145"/>
      <c r="G271" s="146"/>
      <c r="H271" s="575"/>
      <c r="I271" s="147"/>
      <c r="K271" s="143">
        <f>K270+1</f>
        <v>9</v>
      </c>
      <c r="L271" s="137" t="str">
        <f>'Flight Groups'!N49</f>
        <v>B</v>
      </c>
      <c r="M271" s="579">
        <f>IF(ISBLANK('Round 9'!$L$2),"",('Round 9'!$L$2))</f>
        <v>10</v>
      </c>
      <c r="N271" s="144"/>
      <c r="O271" s="145"/>
      <c r="P271" s="145"/>
      <c r="Q271" s="146"/>
      <c r="R271" s="575"/>
      <c r="S271" s="147"/>
    </row>
    <row r="272" spans="1:20" ht="26.1" customHeight="1">
      <c r="A272" s="143">
        <f>A271+1</f>
        <v>10</v>
      </c>
      <c r="B272" s="137" t="str">
        <f>'Flight Groups'!O48</f>
        <v>B</v>
      </c>
      <c r="C272" s="138">
        <f>IF(ISBLANK('Round 10'!$L$2),"",('Round 10'!$L$2))</f>
        <v>10</v>
      </c>
      <c r="D272" s="144"/>
      <c r="E272" s="145"/>
      <c r="F272" s="145"/>
      <c r="G272" s="146"/>
      <c r="H272" s="575"/>
      <c r="I272" s="147"/>
      <c r="K272" s="143">
        <f>K271+1</f>
        <v>10</v>
      </c>
      <c r="L272" s="137" t="str">
        <f>'Flight Groups'!O49</f>
        <v>A</v>
      </c>
      <c r="M272" s="579">
        <f>IF(ISBLANK('Round 10'!$L$2),"",('Round 10'!$L$2))</f>
        <v>10</v>
      </c>
      <c r="N272" s="144"/>
      <c r="O272" s="145"/>
      <c r="P272" s="145"/>
      <c r="Q272" s="146"/>
      <c r="R272" s="575"/>
      <c r="S272" s="147"/>
    </row>
    <row r="273" spans="1:19" ht="26.1" customHeight="1">
      <c r="A273" s="143">
        <f>A272+1</f>
        <v>11</v>
      </c>
      <c r="B273" s="137" t="str">
        <f>'Flight Groups'!P48</f>
        <v>A</v>
      </c>
      <c r="C273" s="138">
        <f>IF(ISBLANK('Round 11'!$L$2),"",('Round 11'!$L$2))</f>
        <v>10</v>
      </c>
      <c r="D273" s="144"/>
      <c r="E273" s="145"/>
      <c r="F273" s="145"/>
      <c r="G273" s="146"/>
      <c r="H273" s="575"/>
      <c r="I273" s="147"/>
      <c r="K273" s="143">
        <f>K272+1</f>
        <v>11</v>
      </c>
      <c r="L273" s="137" t="str">
        <f>'Flight Groups'!P49</f>
        <v>B</v>
      </c>
      <c r="M273" s="579">
        <f>IF(ISBLANK('Round 11'!$L$2),"",('Round 11'!$L$2))</f>
        <v>10</v>
      </c>
      <c r="N273" s="144"/>
      <c r="O273" s="145"/>
      <c r="P273" s="145"/>
      <c r="Q273" s="146"/>
      <c r="R273" s="575"/>
      <c r="S273" s="147"/>
    </row>
    <row r="274" spans="1:19" ht="26.1" customHeight="1" thickBot="1">
      <c r="A274" s="160">
        <f>A273+1</f>
        <v>12</v>
      </c>
      <c r="B274" s="154" t="str">
        <f>'Flight Groups'!Q48</f>
        <v>A</v>
      </c>
      <c r="C274" s="155">
        <f>IF(ISBLANK('Round 12'!$L$2),"",('Round 12'!$L$2))</f>
        <v>10</v>
      </c>
      <c r="D274" s="161"/>
      <c r="E274" s="162"/>
      <c r="F274" s="162"/>
      <c r="G274" s="163"/>
      <c r="H274" s="577"/>
      <c r="I274" s="164"/>
      <c r="K274" s="160">
        <f>K273+1</f>
        <v>12</v>
      </c>
      <c r="L274" s="154" t="str">
        <f>'Flight Groups'!Q49</f>
        <v>B</v>
      </c>
      <c r="M274" s="580">
        <f>IF(ISBLANK('Round 12'!$L$2),"",('Round 12'!$L$2))</f>
        <v>10</v>
      </c>
      <c r="N274" s="161"/>
      <c r="O274" s="162"/>
      <c r="P274" s="162"/>
      <c r="Q274" s="163"/>
      <c r="R274" s="577"/>
      <c r="S274" s="164"/>
    </row>
    <row r="276" spans="1:19" ht="24.95" customHeight="1">
      <c r="A276" s="98">
        <v>45</v>
      </c>
      <c r="B276" s="87"/>
      <c r="C276" s="87"/>
      <c r="D276" s="88"/>
      <c r="E276" s="88"/>
      <c r="F276" s="88"/>
      <c r="G276" s="88"/>
      <c r="H276" s="88"/>
      <c r="I276" s="88"/>
      <c r="J276" s="89"/>
      <c r="K276" s="98">
        <v>46</v>
      </c>
      <c r="L276" s="87"/>
      <c r="M276" s="50"/>
      <c r="N276" s="51"/>
      <c r="O276" s="51"/>
      <c r="P276" s="88"/>
      <c r="Q276" s="51"/>
      <c r="R276" s="88"/>
      <c r="S276" s="51"/>
    </row>
    <row r="277" spans="1:19" ht="24.95" customHeight="1">
      <c r="A277" s="52" t="s">
        <v>27</v>
      </c>
      <c r="B277" s="626" t="str">
        <f>IF(ISBLANK('Flight Groups'!C50),"",'Flight Groups'!C50)</f>
        <v/>
      </c>
      <c r="C277" s="626"/>
      <c r="D277" s="626"/>
      <c r="E277" s="626"/>
      <c r="F277" s="397"/>
      <c r="G277" s="61"/>
      <c r="H277" s="61"/>
      <c r="I277" s="53"/>
      <c r="J277" s="95"/>
      <c r="K277" s="52" t="s">
        <v>27</v>
      </c>
      <c r="L277" s="626" t="str">
        <f>IF(ISBLANK('Flight Groups'!C51),"",'Flight Groups'!C51)</f>
        <v/>
      </c>
      <c r="M277" s="626"/>
      <c r="N277" s="626"/>
      <c r="O277" s="626"/>
      <c r="P277" s="397"/>
      <c r="Q277" s="61"/>
      <c r="R277" s="61"/>
      <c r="S277" s="53"/>
    </row>
    <row r="278" spans="1:19" ht="24.95" customHeight="1" thickBot="1">
      <c r="A278" s="56" t="s">
        <v>28</v>
      </c>
      <c r="B278" s="635" t="str">
        <f>IF(ISBLANK('Flight Groups'!D50),"",'Flight Groups'!D50)</f>
        <v/>
      </c>
      <c r="C278" s="635"/>
      <c r="D278" s="635"/>
      <c r="E278" s="635"/>
      <c r="F278" s="635"/>
      <c r="G278" s="635"/>
      <c r="H278" s="627"/>
      <c r="I278" s="635"/>
      <c r="J278" s="95"/>
      <c r="K278" s="78" t="s">
        <v>28</v>
      </c>
      <c r="L278" s="635" t="str">
        <f>IF(ISBLANK('Flight Groups'!D51),"",'Flight Groups'!D51)</f>
        <v/>
      </c>
      <c r="M278" s="635"/>
      <c r="N278" s="635"/>
      <c r="O278" s="635"/>
      <c r="P278" s="635"/>
      <c r="Q278" s="635"/>
      <c r="R278" s="627"/>
      <c r="S278" s="635"/>
    </row>
    <row r="279" spans="1:19" ht="21" customHeight="1">
      <c r="A279" s="628" t="s">
        <v>58</v>
      </c>
      <c r="B279" s="117" t="s">
        <v>59</v>
      </c>
      <c r="C279" s="117" t="s">
        <v>60</v>
      </c>
      <c r="D279" s="630" t="s">
        <v>61</v>
      </c>
      <c r="E279" s="631"/>
      <c r="F279" s="632" t="s">
        <v>106</v>
      </c>
      <c r="G279" s="117" t="s">
        <v>62</v>
      </c>
      <c r="H279" s="569" t="s">
        <v>62</v>
      </c>
      <c r="I279" s="118" t="s">
        <v>63</v>
      </c>
      <c r="K279" s="628" t="s">
        <v>58</v>
      </c>
      <c r="L279" s="117" t="s">
        <v>59</v>
      </c>
      <c r="M279" s="117" t="s">
        <v>60</v>
      </c>
      <c r="N279" s="630" t="s">
        <v>61</v>
      </c>
      <c r="O279" s="631"/>
      <c r="P279" s="632" t="s">
        <v>106</v>
      </c>
      <c r="Q279" s="117" t="s">
        <v>62</v>
      </c>
      <c r="R279" s="569" t="s">
        <v>62</v>
      </c>
      <c r="S279" s="118" t="s">
        <v>63</v>
      </c>
    </row>
    <row r="280" spans="1:19" ht="21" customHeight="1" thickBot="1">
      <c r="A280" s="629"/>
      <c r="B280" s="120" t="s">
        <v>64</v>
      </c>
      <c r="C280" s="120" t="s">
        <v>61</v>
      </c>
      <c r="D280" s="121" t="s">
        <v>39</v>
      </c>
      <c r="E280" s="121" t="s">
        <v>40</v>
      </c>
      <c r="F280" s="633"/>
      <c r="G280" s="120" t="s">
        <v>65</v>
      </c>
      <c r="H280" s="570" t="s">
        <v>151</v>
      </c>
      <c r="I280" s="122" t="s">
        <v>66</v>
      </c>
      <c r="K280" s="629"/>
      <c r="L280" s="120" t="s">
        <v>64</v>
      </c>
      <c r="M280" s="120" t="s">
        <v>61</v>
      </c>
      <c r="N280" s="121" t="s">
        <v>39</v>
      </c>
      <c r="O280" s="121" t="s">
        <v>40</v>
      </c>
      <c r="P280" s="633"/>
      <c r="Q280" s="120" t="s">
        <v>65</v>
      </c>
      <c r="R280" s="570" t="s">
        <v>151</v>
      </c>
      <c r="S280" s="122" t="s">
        <v>66</v>
      </c>
    </row>
    <row r="281" spans="1:19" ht="26.1" customHeight="1">
      <c r="A281" s="131">
        <v>7</v>
      </c>
      <c r="B281" s="125" t="str">
        <f>'Flight Groups'!L50</f>
        <v>B</v>
      </c>
      <c r="C281" s="126">
        <f>IF(ISBLANK('Round 7'!$L$2),"",('Round 7'!$L$2))</f>
        <v>10</v>
      </c>
      <c r="D281" s="132"/>
      <c r="E281" s="133"/>
      <c r="F281" s="133"/>
      <c r="G281" s="134"/>
      <c r="H281" s="574"/>
      <c r="I281" s="135"/>
      <c r="K281" s="131">
        <v>7</v>
      </c>
      <c r="L281" s="125" t="str">
        <f>'Flight Groups'!L51</f>
        <v>A</v>
      </c>
      <c r="M281" s="578">
        <f>IF(ISBLANK('Round 7'!$L$2),"",('Round 7'!$L$2))</f>
        <v>10</v>
      </c>
      <c r="N281" s="132"/>
      <c r="O281" s="133"/>
      <c r="P281" s="133"/>
      <c r="Q281" s="134"/>
      <c r="R281" s="574"/>
      <c r="S281" s="135"/>
    </row>
    <row r="282" spans="1:19" ht="26.1" customHeight="1">
      <c r="A282" s="143">
        <f>A281+1</f>
        <v>8</v>
      </c>
      <c r="B282" s="137" t="str">
        <f>'Flight Groups'!M50</f>
        <v>B</v>
      </c>
      <c r="C282" s="138">
        <f>IF(ISBLANK('Round 8'!$L$2),"",('Round 8'!$L$2))</f>
        <v>10</v>
      </c>
      <c r="D282" s="144"/>
      <c r="E282" s="145"/>
      <c r="F282" s="145"/>
      <c r="G282" s="146"/>
      <c r="H282" s="575"/>
      <c r="I282" s="147"/>
      <c r="K282" s="143">
        <f>K281+1</f>
        <v>8</v>
      </c>
      <c r="L282" s="137" t="str">
        <f>'Flight Groups'!M51</f>
        <v>A</v>
      </c>
      <c r="M282" s="579">
        <f>IF(ISBLANK('Round 8'!$L$2),"",('Round 8'!$L$2))</f>
        <v>10</v>
      </c>
      <c r="N282" s="144"/>
      <c r="O282" s="145"/>
      <c r="P282" s="145"/>
      <c r="Q282" s="146"/>
      <c r="R282" s="575"/>
      <c r="S282" s="147"/>
    </row>
    <row r="283" spans="1:19" ht="26.1" customHeight="1">
      <c r="A283" s="143">
        <f>A282+1</f>
        <v>9</v>
      </c>
      <c r="B283" s="137" t="str">
        <f>'Flight Groups'!N50</f>
        <v>A</v>
      </c>
      <c r="C283" s="138">
        <f>IF(ISBLANK('Round 9'!$L$2),"",('Round 9'!$L$2))</f>
        <v>10</v>
      </c>
      <c r="D283" s="144"/>
      <c r="E283" s="145"/>
      <c r="F283" s="145"/>
      <c r="G283" s="146"/>
      <c r="H283" s="575"/>
      <c r="I283" s="147"/>
      <c r="K283" s="143">
        <f>K282+1</f>
        <v>9</v>
      </c>
      <c r="L283" s="137" t="str">
        <f>'Flight Groups'!N51</f>
        <v>B</v>
      </c>
      <c r="M283" s="579">
        <f>IF(ISBLANK('Round 9'!$L$2),"",('Round 9'!$L$2))</f>
        <v>10</v>
      </c>
      <c r="N283" s="144"/>
      <c r="O283" s="145"/>
      <c r="P283" s="145"/>
      <c r="Q283" s="146"/>
      <c r="R283" s="575"/>
      <c r="S283" s="147"/>
    </row>
    <row r="284" spans="1:19" ht="26.1" customHeight="1">
      <c r="A284" s="143">
        <f>A283+1</f>
        <v>10</v>
      </c>
      <c r="B284" s="137" t="str">
        <f>'Flight Groups'!O50</f>
        <v>A</v>
      </c>
      <c r="C284" s="138">
        <f>IF(ISBLANK('Round 10'!$L$2),"",('Round 10'!$L$2))</f>
        <v>10</v>
      </c>
      <c r="D284" s="144"/>
      <c r="E284" s="145"/>
      <c r="F284" s="145"/>
      <c r="G284" s="146"/>
      <c r="H284" s="575"/>
      <c r="I284" s="147"/>
      <c r="K284" s="143">
        <f>K283+1</f>
        <v>10</v>
      </c>
      <c r="L284" s="137" t="str">
        <f>'Flight Groups'!O51</f>
        <v>B</v>
      </c>
      <c r="M284" s="579">
        <f>IF(ISBLANK('Round 10'!$L$2),"",('Round 10'!$L$2))</f>
        <v>10</v>
      </c>
      <c r="N284" s="144"/>
      <c r="O284" s="145"/>
      <c r="P284" s="145"/>
      <c r="Q284" s="146"/>
      <c r="R284" s="575"/>
      <c r="S284" s="147"/>
    </row>
    <row r="285" spans="1:19" ht="26.1" customHeight="1">
      <c r="A285" s="143">
        <f>A284+1</f>
        <v>11</v>
      </c>
      <c r="B285" s="137" t="str">
        <f>'Flight Groups'!P50</f>
        <v>B</v>
      </c>
      <c r="C285" s="138">
        <f>IF(ISBLANK('Round 11'!$L$2),"",('Round 11'!$L$2))</f>
        <v>10</v>
      </c>
      <c r="D285" s="144"/>
      <c r="E285" s="145"/>
      <c r="F285" s="145"/>
      <c r="G285" s="146"/>
      <c r="H285" s="575"/>
      <c r="I285" s="147"/>
      <c r="K285" s="143">
        <f>K284+1</f>
        <v>11</v>
      </c>
      <c r="L285" s="137" t="str">
        <f>'Flight Groups'!P51</f>
        <v>A</v>
      </c>
      <c r="M285" s="579">
        <f>IF(ISBLANK('Round 11'!$L$2),"",('Round 11'!$L$2))</f>
        <v>10</v>
      </c>
      <c r="N285" s="144"/>
      <c r="O285" s="145"/>
      <c r="P285" s="145"/>
      <c r="Q285" s="146"/>
      <c r="R285" s="575"/>
      <c r="S285" s="147"/>
    </row>
    <row r="286" spans="1:19" ht="26.1" customHeight="1" thickBot="1">
      <c r="A286" s="160">
        <f>A285+1</f>
        <v>12</v>
      </c>
      <c r="B286" s="154" t="str">
        <f>'Flight Groups'!Q50</f>
        <v>A</v>
      </c>
      <c r="C286" s="155">
        <f>IF(ISBLANK('Round 12'!$L$2),"",('Round 12'!$L$2))</f>
        <v>10</v>
      </c>
      <c r="D286" s="161"/>
      <c r="E286" s="162"/>
      <c r="F286" s="162"/>
      <c r="G286" s="163"/>
      <c r="H286" s="577"/>
      <c r="I286" s="164"/>
      <c r="K286" s="160">
        <f>K285+1</f>
        <v>12</v>
      </c>
      <c r="L286" s="154" t="str">
        <f>'Flight Groups'!Q51</f>
        <v>B</v>
      </c>
      <c r="M286" s="580">
        <f>IF(ISBLANK('Round 12'!$L$2),"",('Round 12'!$L$2))</f>
        <v>10</v>
      </c>
      <c r="N286" s="161"/>
      <c r="O286" s="162"/>
      <c r="P286" s="162"/>
      <c r="Q286" s="163"/>
      <c r="R286" s="577"/>
      <c r="S286" s="164"/>
    </row>
    <row r="289" spans="1:19" ht="24.95" customHeight="1">
      <c r="A289" s="98">
        <v>47</v>
      </c>
      <c r="B289" s="87"/>
      <c r="C289" s="87"/>
      <c r="D289" s="88"/>
      <c r="E289" s="88"/>
      <c r="F289" s="88"/>
      <c r="G289" s="88"/>
      <c r="H289" s="88"/>
      <c r="I289" s="88"/>
      <c r="J289" s="89"/>
      <c r="K289" s="98">
        <v>48</v>
      </c>
      <c r="L289" s="50"/>
      <c r="M289" s="50"/>
      <c r="N289" s="51"/>
      <c r="O289" s="51"/>
      <c r="P289" s="88"/>
      <c r="Q289" s="51"/>
      <c r="R289" s="88"/>
      <c r="S289" s="51"/>
    </row>
    <row r="290" spans="1:19" ht="24.95" customHeight="1">
      <c r="A290" s="52" t="s">
        <v>27</v>
      </c>
      <c r="B290" s="626" t="str">
        <f>IF(ISBLANK('Flight Groups'!C52),"",'Flight Groups'!C52)</f>
        <v/>
      </c>
      <c r="C290" s="626"/>
      <c r="D290" s="626"/>
      <c r="E290" s="626"/>
      <c r="F290" s="397"/>
      <c r="G290" s="61"/>
      <c r="H290" s="61"/>
      <c r="I290" s="53"/>
      <c r="J290" s="95"/>
      <c r="K290" s="52" t="s">
        <v>27</v>
      </c>
      <c r="L290" s="626" t="str">
        <f>IF(ISBLANK('Flight Groups'!C53),"",'Flight Groups'!C53)</f>
        <v/>
      </c>
      <c r="M290" s="626"/>
      <c r="N290" s="626"/>
      <c r="O290" s="626"/>
      <c r="P290" s="397"/>
      <c r="Q290" s="61"/>
      <c r="R290" s="61"/>
      <c r="S290" s="53"/>
    </row>
    <row r="291" spans="1:19" ht="24.95" customHeight="1" thickBot="1">
      <c r="A291" s="56" t="s">
        <v>28</v>
      </c>
      <c r="B291" s="635" t="str">
        <f>IF(ISBLANK('Flight Groups'!D52),"",'Flight Groups'!D52)</f>
        <v/>
      </c>
      <c r="C291" s="635"/>
      <c r="D291" s="635"/>
      <c r="E291" s="635"/>
      <c r="F291" s="635"/>
      <c r="G291" s="635"/>
      <c r="H291" s="627"/>
      <c r="I291" s="635"/>
      <c r="J291" s="95"/>
      <c r="K291" s="78" t="s">
        <v>28</v>
      </c>
      <c r="L291" s="635" t="str">
        <f>IF(ISBLANK('Flight Groups'!D53),"",'Flight Groups'!D53)</f>
        <v/>
      </c>
      <c r="M291" s="635"/>
      <c r="N291" s="635"/>
      <c r="O291" s="635"/>
      <c r="P291" s="635"/>
      <c r="Q291" s="635"/>
      <c r="R291" s="627"/>
      <c r="S291" s="635"/>
    </row>
    <row r="292" spans="1:19" ht="21" customHeight="1">
      <c r="A292" s="628" t="s">
        <v>58</v>
      </c>
      <c r="B292" s="117" t="s">
        <v>59</v>
      </c>
      <c r="C292" s="117" t="s">
        <v>60</v>
      </c>
      <c r="D292" s="630" t="s">
        <v>61</v>
      </c>
      <c r="E292" s="631"/>
      <c r="F292" s="632" t="s">
        <v>106</v>
      </c>
      <c r="G292" s="117" t="s">
        <v>62</v>
      </c>
      <c r="H292" s="569" t="s">
        <v>62</v>
      </c>
      <c r="I292" s="118" t="s">
        <v>63</v>
      </c>
      <c r="K292" s="628" t="s">
        <v>58</v>
      </c>
      <c r="L292" s="117" t="s">
        <v>59</v>
      </c>
      <c r="M292" s="117" t="s">
        <v>60</v>
      </c>
      <c r="N292" s="630" t="s">
        <v>61</v>
      </c>
      <c r="O292" s="631"/>
      <c r="P292" s="632" t="s">
        <v>106</v>
      </c>
      <c r="Q292" s="117" t="s">
        <v>62</v>
      </c>
      <c r="R292" s="569" t="s">
        <v>62</v>
      </c>
      <c r="S292" s="118" t="s">
        <v>63</v>
      </c>
    </row>
    <row r="293" spans="1:19" ht="21" customHeight="1" thickBot="1">
      <c r="A293" s="629"/>
      <c r="B293" s="120" t="s">
        <v>64</v>
      </c>
      <c r="C293" s="120" t="s">
        <v>61</v>
      </c>
      <c r="D293" s="121" t="s">
        <v>39</v>
      </c>
      <c r="E293" s="121" t="s">
        <v>40</v>
      </c>
      <c r="F293" s="633"/>
      <c r="G293" s="120" t="s">
        <v>65</v>
      </c>
      <c r="H293" s="570" t="s">
        <v>151</v>
      </c>
      <c r="I293" s="122" t="s">
        <v>66</v>
      </c>
      <c r="K293" s="629"/>
      <c r="L293" s="120" t="s">
        <v>64</v>
      </c>
      <c r="M293" s="120" t="s">
        <v>61</v>
      </c>
      <c r="N293" s="121" t="s">
        <v>39</v>
      </c>
      <c r="O293" s="121" t="s">
        <v>40</v>
      </c>
      <c r="P293" s="633"/>
      <c r="Q293" s="120" t="s">
        <v>65</v>
      </c>
      <c r="R293" s="570" t="s">
        <v>151</v>
      </c>
      <c r="S293" s="122" t="s">
        <v>66</v>
      </c>
    </row>
    <row r="294" spans="1:19" ht="26.1" customHeight="1">
      <c r="A294" s="131">
        <v>7</v>
      </c>
      <c r="B294" s="125" t="str">
        <f>'Flight Groups'!L52</f>
        <v>A</v>
      </c>
      <c r="C294" s="126">
        <f>IF(ISBLANK('Round 7'!$L$2),"",('Round 7'!$L$2))</f>
        <v>10</v>
      </c>
      <c r="D294" s="132"/>
      <c r="E294" s="133"/>
      <c r="F294" s="133"/>
      <c r="G294" s="134"/>
      <c r="H294" s="574"/>
      <c r="I294" s="135"/>
      <c r="K294" s="131">
        <v>7</v>
      </c>
      <c r="L294" s="125" t="str">
        <f>'Flight Groups'!L53</f>
        <v>B</v>
      </c>
      <c r="M294" s="126">
        <f>IF(ISBLANK('Round 7'!$L$2),"",('Round 7'!$L$2))</f>
        <v>10</v>
      </c>
      <c r="N294" s="132"/>
      <c r="O294" s="133"/>
      <c r="P294" s="133"/>
      <c r="Q294" s="134"/>
      <c r="R294" s="574"/>
      <c r="S294" s="135"/>
    </row>
    <row r="295" spans="1:19" ht="26.1" customHeight="1">
      <c r="A295" s="143">
        <f>A294+1</f>
        <v>8</v>
      </c>
      <c r="B295" s="137" t="str">
        <f>'Flight Groups'!M52</f>
        <v>B</v>
      </c>
      <c r="C295" s="138">
        <f>IF(ISBLANK('Round 8'!$L$2),"",('Round 8'!$L$2))</f>
        <v>10</v>
      </c>
      <c r="D295" s="144"/>
      <c r="E295" s="145"/>
      <c r="F295" s="145"/>
      <c r="G295" s="146"/>
      <c r="H295" s="575"/>
      <c r="I295" s="147"/>
      <c r="K295" s="143">
        <f>K294+1</f>
        <v>8</v>
      </c>
      <c r="L295" s="137" t="str">
        <f>'Flight Groups'!M53</f>
        <v>A</v>
      </c>
      <c r="M295" s="138">
        <f>IF(ISBLANK('Round 8'!$L$2),"",('Round 8'!$L$2))</f>
        <v>10</v>
      </c>
      <c r="N295" s="144"/>
      <c r="O295" s="145"/>
      <c r="P295" s="145"/>
      <c r="Q295" s="146"/>
      <c r="R295" s="575"/>
      <c r="S295" s="147"/>
    </row>
    <row r="296" spans="1:19" ht="26.1" customHeight="1">
      <c r="A296" s="143">
        <f>A295+1</f>
        <v>9</v>
      </c>
      <c r="B296" s="137" t="str">
        <f>'Flight Groups'!N52</f>
        <v>A</v>
      </c>
      <c r="C296" s="138">
        <f>IF(ISBLANK('Round 9'!$L$2),"",('Round 9'!$L$2))</f>
        <v>10</v>
      </c>
      <c r="D296" s="144"/>
      <c r="E296" s="145"/>
      <c r="F296" s="145"/>
      <c r="G296" s="146"/>
      <c r="H296" s="575"/>
      <c r="I296" s="147"/>
      <c r="K296" s="143">
        <f>K295+1</f>
        <v>9</v>
      </c>
      <c r="L296" s="137" t="str">
        <f>'Flight Groups'!N53</f>
        <v>B</v>
      </c>
      <c r="M296" s="138">
        <f>IF(ISBLANK('Round 9'!$L$2),"",('Round 9'!$L$2))</f>
        <v>10</v>
      </c>
      <c r="N296" s="144"/>
      <c r="O296" s="145"/>
      <c r="P296" s="145"/>
      <c r="Q296" s="146"/>
      <c r="R296" s="575"/>
      <c r="S296" s="147"/>
    </row>
    <row r="297" spans="1:19" ht="26.1" customHeight="1">
      <c r="A297" s="143">
        <f>A296+1</f>
        <v>10</v>
      </c>
      <c r="B297" s="137" t="str">
        <f>'Flight Groups'!O52</f>
        <v>B</v>
      </c>
      <c r="C297" s="138">
        <f>IF(ISBLANK('Round 10'!$L$2),"",('Round 10'!$L$2))</f>
        <v>10</v>
      </c>
      <c r="D297" s="144"/>
      <c r="E297" s="145"/>
      <c r="F297" s="145"/>
      <c r="G297" s="146"/>
      <c r="H297" s="575"/>
      <c r="I297" s="147"/>
      <c r="K297" s="143">
        <f>K296+1</f>
        <v>10</v>
      </c>
      <c r="L297" s="137" t="str">
        <f>'Flight Groups'!O53</f>
        <v>A</v>
      </c>
      <c r="M297" s="138">
        <f>IF(ISBLANK('Round 10'!$L$2),"",('Round 10'!$L$2))</f>
        <v>10</v>
      </c>
      <c r="N297" s="144"/>
      <c r="O297" s="145"/>
      <c r="P297" s="145"/>
      <c r="Q297" s="146"/>
      <c r="R297" s="575"/>
      <c r="S297" s="147"/>
    </row>
    <row r="298" spans="1:19" ht="26.1" customHeight="1">
      <c r="A298" s="143">
        <f>A297+1</f>
        <v>11</v>
      </c>
      <c r="B298" s="137" t="str">
        <f>'Flight Groups'!P52</f>
        <v>B</v>
      </c>
      <c r="C298" s="138">
        <f>IF(ISBLANK('Round 11'!$L$2),"",('Round 11'!$L$2))</f>
        <v>10</v>
      </c>
      <c r="D298" s="144"/>
      <c r="E298" s="145"/>
      <c r="F298" s="145"/>
      <c r="G298" s="146"/>
      <c r="H298" s="575"/>
      <c r="I298" s="147"/>
      <c r="K298" s="143">
        <f>K297+1</f>
        <v>11</v>
      </c>
      <c r="L298" s="137" t="str">
        <f>'Flight Groups'!P53</f>
        <v>A</v>
      </c>
      <c r="M298" s="138">
        <f>IF(ISBLANK('Round 11'!$L$2),"",('Round 11'!$L$2))</f>
        <v>10</v>
      </c>
      <c r="N298" s="144"/>
      <c r="O298" s="145"/>
      <c r="P298" s="145"/>
      <c r="Q298" s="146"/>
      <c r="R298" s="575"/>
      <c r="S298" s="147"/>
    </row>
    <row r="299" spans="1:19" ht="26.1" customHeight="1" thickBot="1">
      <c r="A299" s="160">
        <f>A298+1</f>
        <v>12</v>
      </c>
      <c r="B299" s="154" t="str">
        <f>'Flight Groups'!Q52</f>
        <v>A</v>
      </c>
      <c r="C299" s="155">
        <f>IF(ISBLANK('Round 12'!$L$2),"",('Round 12'!$L$2))</f>
        <v>10</v>
      </c>
      <c r="D299" s="161"/>
      <c r="E299" s="162"/>
      <c r="F299" s="162"/>
      <c r="G299" s="163"/>
      <c r="H299" s="577"/>
      <c r="I299" s="164"/>
      <c r="K299" s="160">
        <f>K298+1</f>
        <v>12</v>
      </c>
      <c r="L299" s="154" t="str">
        <f>'Flight Groups'!Q53</f>
        <v>B</v>
      </c>
      <c r="M299" s="155">
        <f>IF(ISBLANK('Round 12'!$L$2),"",('Round 12'!$L$2))</f>
        <v>10</v>
      </c>
      <c r="N299" s="161"/>
      <c r="O299" s="162"/>
      <c r="P299" s="162"/>
      <c r="Q299" s="163"/>
      <c r="R299" s="577"/>
      <c r="S299" s="164"/>
    </row>
    <row r="301" spans="1:19" ht="24.95" customHeight="1">
      <c r="A301" s="98">
        <v>49</v>
      </c>
      <c r="B301" s="87"/>
      <c r="C301" s="87"/>
      <c r="D301" s="88"/>
      <c r="E301" s="88"/>
      <c r="F301" s="88"/>
      <c r="G301" s="88"/>
      <c r="H301" s="88"/>
      <c r="I301" s="88"/>
      <c r="J301" s="89"/>
      <c r="K301" s="98">
        <v>50</v>
      </c>
      <c r="L301" s="87"/>
      <c r="M301" s="50"/>
      <c r="N301" s="51"/>
      <c r="O301" s="51"/>
      <c r="P301" s="88"/>
      <c r="Q301" s="51"/>
      <c r="R301" s="88"/>
      <c r="S301" s="51"/>
    </row>
    <row r="302" spans="1:19" ht="24.95" customHeight="1">
      <c r="A302" s="52" t="s">
        <v>27</v>
      </c>
      <c r="B302" s="626" t="str">
        <f>IF(ISBLANK('Flight Groups'!C54),"",'Flight Groups'!C54)</f>
        <v/>
      </c>
      <c r="C302" s="626"/>
      <c r="D302" s="626"/>
      <c r="E302" s="626"/>
      <c r="F302" s="397"/>
      <c r="G302" s="61"/>
      <c r="H302" s="61"/>
      <c r="I302" s="53"/>
      <c r="J302" s="95"/>
      <c r="K302" s="52" t="s">
        <v>27</v>
      </c>
      <c r="L302" s="626" t="str">
        <f>IF(ISBLANK('Flight Groups'!C55),"",'Flight Groups'!C55)</f>
        <v/>
      </c>
      <c r="M302" s="626"/>
      <c r="N302" s="626"/>
      <c r="O302" s="626"/>
      <c r="P302" s="397"/>
      <c r="Q302" s="61"/>
      <c r="R302" s="61"/>
      <c r="S302" s="53"/>
    </row>
    <row r="303" spans="1:19" ht="24.95" customHeight="1" thickBot="1">
      <c r="A303" s="56" t="s">
        <v>28</v>
      </c>
      <c r="B303" s="635" t="str">
        <f>IF(ISBLANK('Flight Groups'!D54),"",'Flight Groups'!D54)</f>
        <v/>
      </c>
      <c r="C303" s="635"/>
      <c r="D303" s="635"/>
      <c r="E303" s="635"/>
      <c r="F303" s="635"/>
      <c r="G303" s="635"/>
      <c r="H303" s="627"/>
      <c r="I303" s="635"/>
      <c r="J303" s="95"/>
      <c r="K303" s="78" t="s">
        <v>28</v>
      </c>
      <c r="L303" s="635" t="str">
        <f>IF(ISBLANK('Flight Groups'!D55),"",'Flight Groups'!D55)</f>
        <v/>
      </c>
      <c r="M303" s="635"/>
      <c r="N303" s="635"/>
      <c r="O303" s="635"/>
      <c r="P303" s="635"/>
      <c r="Q303" s="635"/>
      <c r="R303" s="627"/>
      <c r="S303" s="635"/>
    </row>
    <row r="304" spans="1:19" ht="21" customHeight="1">
      <c r="A304" s="628" t="s">
        <v>58</v>
      </c>
      <c r="B304" s="117" t="s">
        <v>59</v>
      </c>
      <c r="C304" s="117" t="s">
        <v>60</v>
      </c>
      <c r="D304" s="630" t="s">
        <v>61</v>
      </c>
      <c r="E304" s="631"/>
      <c r="F304" s="632" t="s">
        <v>106</v>
      </c>
      <c r="G304" s="117" t="s">
        <v>62</v>
      </c>
      <c r="H304" s="569" t="s">
        <v>62</v>
      </c>
      <c r="I304" s="118" t="s">
        <v>63</v>
      </c>
      <c r="K304" s="628" t="s">
        <v>58</v>
      </c>
      <c r="L304" s="117" t="s">
        <v>59</v>
      </c>
      <c r="M304" s="117" t="s">
        <v>60</v>
      </c>
      <c r="N304" s="630" t="s">
        <v>61</v>
      </c>
      <c r="O304" s="631"/>
      <c r="P304" s="632" t="s">
        <v>106</v>
      </c>
      <c r="Q304" s="117" t="s">
        <v>62</v>
      </c>
      <c r="R304" s="569" t="s">
        <v>62</v>
      </c>
      <c r="S304" s="118" t="s">
        <v>63</v>
      </c>
    </row>
    <row r="305" spans="1:19" ht="21" customHeight="1" thickBot="1">
      <c r="A305" s="629"/>
      <c r="B305" s="120" t="s">
        <v>64</v>
      </c>
      <c r="C305" s="120" t="s">
        <v>61</v>
      </c>
      <c r="D305" s="121" t="s">
        <v>39</v>
      </c>
      <c r="E305" s="121" t="s">
        <v>40</v>
      </c>
      <c r="F305" s="633"/>
      <c r="G305" s="120" t="s">
        <v>65</v>
      </c>
      <c r="H305" s="570" t="s">
        <v>151</v>
      </c>
      <c r="I305" s="122" t="s">
        <v>66</v>
      </c>
      <c r="K305" s="629"/>
      <c r="L305" s="120" t="s">
        <v>64</v>
      </c>
      <c r="M305" s="120" t="s">
        <v>61</v>
      </c>
      <c r="N305" s="121" t="s">
        <v>39</v>
      </c>
      <c r="O305" s="121" t="s">
        <v>40</v>
      </c>
      <c r="P305" s="633"/>
      <c r="Q305" s="120" t="s">
        <v>65</v>
      </c>
      <c r="R305" s="570" t="s">
        <v>151</v>
      </c>
      <c r="S305" s="122" t="s">
        <v>66</v>
      </c>
    </row>
    <row r="306" spans="1:19" ht="26.1" customHeight="1">
      <c r="A306" s="131">
        <v>7</v>
      </c>
      <c r="B306" s="125" t="str">
        <f>'Flight Groups'!L54</f>
        <v>B</v>
      </c>
      <c r="C306" s="126">
        <f>IF(ISBLANK('Round 7'!$L$2),"",('Round 7'!$L$2))</f>
        <v>10</v>
      </c>
      <c r="D306" s="132"/>
      <c r="E306" s="133"/>
      <c r="F306" s="133"/>
      <c r="G306" s="134"/>
      <c r="H306" s="574"/>
      <c r="I306" s="135"/>
      <c r="K306" s="131">
        <v>7</v>
      </c>
      <c r="L306" s="125" t="str">
        <f>'Flight Groups'!L55</f>
        <v>A</v>
      </c>
      <c r="M306" s="126">
        <f>IF(ISBLANK('Round 7'!$L$2),"",('Round 7'!$L$2))</f>
        <v>10</v>
      </c>
      <c r="N306" s="132"/>
      <c r="O306" s="133"/>
      <c r="P306" s="133"/>
      <c r="Q306" s="134"/>
      <c r="R306" s="574"/>
      <c r="S306" s="135"/>
    </row>
    <row r="307" spans="1:19" ht="26.1" customHeight="1">
      <c r="A307" s="143">
        <f>A306+1</f>
        <v>8</v>
      </c>
      <c r="B307" s="137" t="str">
        <f>'Flight Groups'!M54</f>
        <v>A</v>
      </c>
      <c r="C307" s="138">
        <f>IF(ISBLANK('Round 8'!$L$2),"",('Round 8'!$L$2))</f>
        <v>10</v>
      </c>
      <c r="D307" s="144"/>
      <c r="E307" s="145"/>
      <c r="F307" s="145"/>
      <c r="G307" s="146"/>
      <c r="H307" s="575"/>
      <c r="I307" s="147"/>
      <c r="K307" s="143">
        <f>K306+1</f>
        <v>8</v>
      </c>
      <c r="L307" s="137" t="str">
        <f>'Flight Groups'!M55</f>
        <v>B</v>
      </c>
      <c r="M307" s="138">
        <f>IF(ISBLANK('Round 8'!$L$2),"",('Round 8'!$L$2))</f>
        <v>10</v>
      </c>
      <c r="N307" s="144"/>
      <c r="O307" s="145"/>
      <c r="P307" s="145"/>
      <c r="Q307" s="146"/>
      <c r="R307" s="575"/>
      <c r="S307" s="147"/>
    </row>
    <row r="308" spans="1:19" ht="26.1" customHeight="1">
      <c r="A308" s="143">
        <f>A307+1</f>
        <v>9</v>
      </c>
      <c r="B308" s="137" t="str">
        <f>'Flight Groups'!N54</f>
        <v>A</v>
      </c>
      <c r="C308" s="138">
        <f>IF(ISBLANK('Round 9'!$L$2),"",('Round 9'!$L$2))</f>
        <v>10</v>
      </c>
      <c r="D308" s="144"/>
      <c r="E308" s="145"/>
      <c r="F308" s="145"/>
      <c r="G308" s="146"/>
      <c r="H308" s="575"/>
      <c r="I308" s="147"/>
      <c r="K308" s="143">
        <f>K307+1</f>
        <v>9</v>
      </c>
      <c r="L308" s="137" t="str">
        <f>'Flight Groups'!N55</f>
        <v>B</v>
      </c>
      <c r="M308" s="138">
        <f>IF(ISBLANK('Round 9'!$L$2),"",('Round 9'!$L$2))</f>
        <v>10</v>
      </c>
      <c r="N308" s="144"/>
      <c r="O308" s="145"/>
      <c r="P308" s="145"/>
      <c r="Q308" s="146"/>
      <c r="R308" s="575"/>
      <c r="S308" s="147"/>
    </row>
    <row r="309" spans="1:19" ht="26.1" customHeight="1">
      <c r="A309" s="143">
        <f>A308+1</f>
        <v>10</v>
      </c>
      <c r="B309" s="137" t="str">
        <f>'Flight Groups'!O54</f>
        <v>B</v>
      </c>
      <c r="C309" s="138">
        <f>IF(ISBLANK('Round 10'!$L$2),"",('Round 10'!$L$2))</f>
        <v>10</v>
      </c>
      <c r="D309" s="144"/>
      <c r="E309" s="145"/>
      <c r="F309" s="145"/>
      <c r="G309" s="146"/>
      <c r="H309" s="575"/>
      <c r="I309" s="147"/>
      <c r="K309" s="143">
        <f>K308+1</f>
        <v>10</v>
      </c>
      <c r="L309" s="137" t="str">
        <f>'Flight Groups'!O55</f>
        <v>A</v>
      </c>
      <c r="M309" s="138">
        <f>IF(ISBLANK('Round 10'!$L$2),"",('Round 10'!$L$2))</f>
        <v>10</v>
      </c>
      <c r="N309" s="144"/>
      <c r="O309" s="145"/>
      <c r="P309" s="145"/>
      <c r="Q309" s="146"/>
      <c r="R309" s="575"/>
      <c r="S309" s="147"/>
    </row>
    <row r="310" spans="1:19" ht="26.1" customHeight="1">
      <c r="A310" s="143">
        <f>A309+1</f>
        <v>11</v>
      </c>
      <c r="B310" s="137" t="str">
        <f>'Flight Groups'!P54</f>
        <v>A</v>
      </c>
      <c r="C310" s="138">
        <f>IF(ISBLANK('Round 11'!$L$2),"",('Round 11'!$L$2))</f>
        <v>10</v>
      </c>
      <c r="D310" s="144"/>
      <c r="E310" s="145"/>
      <c r="F310" s="145"/>
      <c r="G310" s="146"/>
      <c r="H310" s="575"/>
      <c r="I310" s="147"/>
      <c r="K310" s="143">
        <f>K309+1</f>
        <v>11</v>
      </c>
      <c r="L310" s="137" t="str">
        <f>'Flight Groups'!P55</f>
        <v>B</v>
      </c>
      <c r="M310" s="138">
        <f>IF(ISBLANK('Round 11'!$L$2),"",('Round 11'!$L$2))</f>
        <v>10</v>
      </c>
      <c r="N310" s="144"/>
      <c r="O310" s="145"/>
      <c r="P310" s="145"/>
      <c r="Q310" s="146"/>
      <c r="R310" s="575"/>
      <c r="S310" s="147"/>
    </row>
    <row r="311" spans="1:19" ht="26.1" customHeight="1" thickBot="1">
      <c r="A311" s="160">
        <f>A310+1</f>
        <v>12</v>
      </c>
      <c r="B311" s="154" t="str">
        <f>'Flight Groups'!Q54</f>
        <v>A</v>
      </c>
      <c r="C311" s="155">
        <f>IF(ISBLANK('Round 12'!$L$2),"",('Round 12'!$L$2))</f>
        <v>10</v>
      </c>
      <c r="D311" s="161"/>
      <c r="E311" s="162"/>
      <c r="F311" s="162"/>
      <c r="G311" s="163"/>
      <c r="H311" s="577"/>
      <c r="I311" s="164"/>
      <c r="K311" s="160">
        <f>K310+1</f>
        <v>12</v>
      </c>
      <c r="L311" s="154" t="str">
        <f>'Flight Groups'!Q55</f>
        <v>B</v>
      </c>
      <c r="M311" s="155">
        <f>IF(ISBLANK('Round 12'!$L$2),"",('Round 12'!$L$2))</f>
        <v>10</v>
      </c>
      <c r="N311" s="161"/>
      <c r="O311" s="162"/>
      <c r="P311" s="162"/>
      <c r="Q311" s="163"/>
      <c r="R311" s="577"/>
      <c r="S311" s="164"/>
    </row>
    <row r="314" spans="1:19" ht="24.95" customHeight="1">
      <c r="A314" s="98">
        <v>51</v>
      </c>
      <c r="B314" s="87"/>
      <c r="C314" s="87"/>
      <c r="D314" s="88"/>
      <c r="E314" s="88"/>
      <c r="F314" s="88"/>
      <c r="G314" s="88"/>
      <c r="H314" s="88"/>
      <c r="I314" s="88"/>
      <c r="J314" s="89"/>
      <c r="K314" s="98">
        <v>52</v>
      </c>
      <c r="L314" s="50"/>
      <c r="M314" s="50"/>
      <c r="N314" s="51"/>
      <c r="O314" s="51"/>
      <c r="P314" s="88"/>
      <c r="Q314" s="51"/>
      <c r="R314" s="88"/>
      <c r="S314" s="51"/>
    </row>
    <row r="315" spans="1:19" ht="24.95" customHeight="1">
      <c r="A315" s="52" t="s">
        <v>27</v>
      </c>
      <c r="B315" s="626" t="str">
        <f>IF(ISBLANK('Flight Groups'!C56),"",'Flight Groups'!C56)</f>
        <v/>
      </c>
      <c r="C315" s="626"/>
      <c r="D315" s="626"/>
      <c r="E315" s="626"/>
      <c r="F315" s="397"/>
      <c r="G315" s="61"/>
      <c r="H315" s="61"/>
      <c r="I315" s="53"/>
      <c r="J315" s="95"/>
      <c r="K315" s="52" t="s">
        <v>27</v>
      </c>
      <c r="L315" s="626" t="str">
        <f>IF(ISBLANK('Flight Groups'!C57),"",'Flight Groups'!C57)</f>
        <v/>
      </c>
      <c r="M315" s="626"/>
      <c r="N315" s="626"/>
      <c r="O315" s="626"/>
      <c r="P315" s="397"/>
      <c r="Q315" s="61"/>
      <c r="R315" s="61"/>
      <c r="S315" s="53"/>
    </row>
    <row r="316" spans="1:19" ht="24.95" customHeight="1" thickBot="1">
      <c r="A316" s="56" t="s">
        <v>28</v>
      </c>
      <c r="B316" s="635" t="str">
        <f>IF(ISBLANK('Flight Groups'!D56),"",'Flight Groups'!D56)</f>
        <v/>
      </c>
      <c r="C316" s="635"/>
      <c r="D316" s="635"/>
      <c r="E316" s="635"/>
      <c r="F316" s="635"/>
      <c r="G316" s="635"/>
      <c r="H316" s="627"/>
      <c r="I316" s="635"/>
      <c r="J316" s="95"/>
      <c r="K316" s="78" t="s">
        <v>28</v>
      </c>
      <c r="L316" s="635" t="str">
        <f>IF(ISBLANK('Flight Groups'!D57),"",'Flight Groups'!D57)</f>
        <v/>
      </c>
      <c r="M316" s="635"/>
      <c r="N316" s="635"/>
      <c r="O316" s="635"/>
      <c r="P316" s="635"/>
      <c r="Q316" s="635"/>
      <c r="R316" s="627"/>
      <c r="S316" s="635"/>
    </row>
    <row r="317" spans="1:19" ht="21" customHeight="1">
      <c r="A317" s="628" t="s">
        <v>58</v>
      </c>
      <c r="B317" s="117" t="s">
        <v>59</v>
      </c>
      <c r="C317" s="117" t="s">
        <v>60</v>
      </c>
      <c r="D317" s="630" t="s">
        <v>61</v>
      </c>
      <c r="E317" s="631"/>
      <c r="F317" s="632" t="s">
        <v>106</v>
      </c>
      <c r="G317" s="117" t="s">
        <v>62</v>
      </c>
      <c r="H317" s="569" t="s">
        <v>62</v>
      </c>
      <c r="I317" s="118" t="s">
        <v>63</v>
      </c>
      <c r="K317" s="628" t="s">
        <v>58</v>
      </c>
      <c r="L317" s="117" t="s">
        <v>59</v>
      </c>
      <c r="M317" s="117" t="s">
        <v>60</v>
      </c>
      <c r="N317" s="630" t="s">
        <v>61</v>
      </c>
      <c r="O317" s="631"/>
      <c r="P317" s="632" t="s">
        <v>106</v>
      </c>
      <c r="Q317" s="117" t="s">
        <v>62</v>
      </c>
      <c r="R317" s="569" t="s">
        <v>62</v>
      </c>
      <c r="S317" s="118" t="s">
        <v>63</v>
      </c>
    </row>
    <row r="318" spans="1:19" ht="21" customHeight="1" thickBot="1">
      <c r="A318" s="629"/>
      <c r="B318" s="120" t="s">
        <v>64</v>
      </c>
      <c r="C318" s="120" t="s">
        <v>61</v>
      </c>
      <c r="D318" s="121" t="s">
        <v>39</v>
      </c>
      <c r="E318" s="121" t="s">
        <v>40</v>
      </c>
      <c r="F318" s="633"/>
      <c r="G318" s="120" t="s">
        <v>65</v>
      </c>
      <c r="H318" s="570" t="s">
        <v>151</v>
      </c>
      <c r="I318" s="122" t="s">
        <v>66</v>
      </c>
      <c r="K318" s="629"/>
      <c r="L318" s="120" t="s">
        <v>64</v>
      </c>
      <c r="M318" s="120" t="s">
        <v>61</v>
      </c>
      <c r="N318" s="121" t="s">
        <v>39</v>
      </c>
      <c r="O318" s="121" t="s">
        <v>40</v>
      </c>
      <c r="P318" s="633"/>
      <c r="Q318" s="120" t="s">
        <v>65</v>
      </c>
      <c r="R318" s="570" t="s">
        <v>151</v>
      </c>
      <c r="S318" s="122" t="s">
        <v>66</v>
      </c>
    </row>
    <row r="319" spans="1:19" ht="26.1" customHeight="1">
      <c r="A319" s="131">
        <v>7</v>
      </c>
      <c r="B319" s="125" t="str">
        <f>'Flight Groups'!L56</f>
        <v>B</v>
      </c>
      <c r="C319" s="126">
        <f>IF(ISBLANK('Round 7'!$L$2),"",('Round 7'!$L$2))</f>
        <v>10</v>
      </c>
      <c r="D319" s="132"/>
      <c r="E319" s="133"/>
      <c r="F319" s="133"/>
      <c r="G319" s="134"/>
      <c r="H319" s="574"/>
      <c r="I319" s="135"/>
      <c r="K319" s="131">
        <v>7</v>
      </c>
      <c r="L319" s="125" t="str">
        <f>'Flight Groups'!L57</f>
        <v>A</v>
      </c>
      <c r="M319" s="126">
        <f>IF(ISBLANK('Round 7'!$L$2),"",('Round 7'!$L$2))</f>
        <v>10</v>
      </c>
      <c r="N319" s="132"/>
      <c r="O319" s="133"/>
      <c r="P319" s="133"/>
      <c r="Q319" s="134"/>
      <c r="R319" s="574"/>
      <c r="S319" s="135"/>
    </row>
    <row r="320" spans="1:19" ht="26.1" customHeight="1">
      <c r="A320" s="143">
        <f>A319+1</f>
        <v>8</v>
      </c>
      <c r="B320" s="137" t="str">
        <f>'Flight Groups'!M56</f>
        <v>A</v>
      </c>
      <c r="C320" s="138">
        <f>IF(ISBLANK('Round 8'!$L$2),"",('Round 8'!$L$2))</f>
        <v>10</v>
      </c>
      <c r="D320" s="144"/>
      <c r="E320" s="145"/>
      <c r="F320" s="145"/>
      <c r="G320" s="146"/>
      <c r="H320" s="575"/>
      <c r="I320" s="147"/>
      <c r="K320" s="143">
        <f>K319+1</f>
        <v>8</v>
      </c>
      <c r="L320" s="137" t="str">
        <f>'Flight Groups'!M57</f>
        <v>B</v>
      </c>
      <c r="M320" s="138">
        <f>IF(ISBLANK('Round 8'!$L$2),"",('Round 8'!$L$2))</f>
        <v>10</v>
      </c>
      <c r="N320" s="144"/>
      <c r="O320" s="145"/>
      <c r="P320" s="145"/>
      <c r="Q320" s="146"/>
      <c r="R320" s="575"/>
      <c r="S320" s="147"/>
    </row>
    <row r="321" spans="1:19" ht="26.1" customHeight="1">
      <c r="A321" s="143">
        <f>A320+1</f>
        <v>9</v>
      </c>
      <c r="B321" s="137" t="str">
        <f>'Flight Groups'!N56</f>
        <v>A</v>
      </c>
      <c r="C321" s="138">
        <f>IF(ISBLANK('Round 9'!$L$2),"",('Round 9'!$L$2))</f>
        <v>10</v>
      </c>
      <c r="D321" s="144"/>
      <c r="E321" s="145"/>
      <c r="F321" s="145"/>
      <c r="G321" s="146"/>
      <c r="H321" s="575"/>
      <c r="I321" s="147"/>
      <c r="K321" s="143">
        <f>K320+1</f>
        <v>9</v>
      </c>
      <c r="L321" s="137" t="str">
        <f>'Flight Groups'!N57</f>
        <v>B</v>
      </c>
      <c r="M321" s="138">
        <f>IF(ISBLANK('Round 9'!$L$2),"",('Round 9'!$L$2))</f>
        <v>10</v>
      </c>
      <c r="N321" s="144"/>
      <c r="O321" s="145"/>
      <c r="P321" s="145"/>
      <c r="Q321" s="146"/>
      <c r="R321" s="575"/>
      <c r="S321" s="147"/>
    </row>
    <row r="322" spans="1:19" ht="26.1" customHeight="1">
      <c r="A322" s="143">
        <f>A321+1</f>
        <v>10</v>
      </c>
      <c r="B322" s="137" t="str">
        <f>'Flight Groups'!O56</f>
        <v>B</v>
      </c>
      <c r="C322" s="138">
        <f>IF(ISBLANK('Round 10'!$L$2),"",('Round 10'!$L$2))</f>
        <v>10</v>
      </c>
      <c r="D322" s="144"/>
      <c r="E322" s="145"/>
      <c r="F322" s="145"/>
      <c r="G322" s="146"/>
      <c r="H322" s="575"/>
      <c r="I322" s="147"/>
      <c r="K322" s="143">
        <f>K321+1</f>
        <v>10</v>
      </c>
      <c r="L322" s="137" t="str">
        <f>'Flight Groups'!O57</f>
        <v>A</v>
      </c>
      <c r="M322" s="138">
        <f>IF(ISBLANK('Round 10'!$L$2),"",('Round 10'!$L$2))</f>
        <v>10</v>
      </c>
      <c r="N322" s="144"/>
      <c r="O322" s="145"/>
      <c r="P322" s="145"/>
      <c r="Q322" s="146"/>
      <c r="R322" s="575"/>
      <c r="S322" s="147"/>
    </row>
    <row r="323" spans="1:19" ht="26.1" customHeight="1">
      <c r="A323" s="143">
        <f>A322+1</f>
        <v>11</v>
      </c>
      <c r="B323" s="137" t="str">
        <f>'Flight Groups'!P56</f>
        <v>A</v>
      </c>
      <c r="C323" s="138">
        <f>IF(ISBLANK('Round 11'!$L$2),"",('Round 11'!$L$2))</f>
        <v>10</v>
      </c>
      <c r="D323" s="144"/>
      <c r="E323" s="145"/>
      <c r="F323" s="145"/>
      <c r="G323" s="146"/>
      <c r="H323" s="575"/>
      <c r="I323" s="147"/>
      <c r="K323" s="143">
        <f>K322+1</f>
        <v>11</v>
      </c>
      <c r="L323" s="137" t="str">
        <f>'Flight Groups'!P57</f>
        <v>B</v>
      </c>
      <c r="M323" s="138">
        <f>IF(ISBLANK('Round 11'!$L$2),"",('Round 11'!$L$2))</f>
        <v>10</v>
      </c>
      <c r="N323" s="144"/>
      <c r="O323" s="145"/>
      <c r="P323" s="145"/>
      <c r="Q323" s="146"/>
      <c r="R323" s="575"/>
      <c r="S323" s="147"/>
    </row>
    <row r="324" spans="1:19" ht="26.1" customHeight="1" thickBot="1">
      <c r="A324" s="160">
        <f>A323+1</f>
        <v>12</v>
      </c>
      <c r="B324" s="154" t="str">
        <f>'Flight Groups'!Q56</f>
        <v>A</v>
      </c>
      <c r="C324" s="155">
        <f>IF(ISBLANK('Round 12'!$L$2),"",('Round 12'!$L$2))</f>
        <v>10</v>
      </c>
      <c r="D324" s="161"/>
      <c r="E324" s="162"/>
      <c r="F324" s="162"/>
      <c r="G324" s="163"/>
      <c r="H324" s="577"/>
      <c r="I324" s="164"/>
      <c r="K324" s="160">
        <f>K323+1</f>
        <v>12</v>
      </c>
      <c r="L324" s="154" t="str">
        <f>'Flight Groups'!Q57</f>
        <v>B</v>
      </c>
      <c r="M324" s="155">
        <f>IF(ISBLANK('Round 12'!$L$2),"",('Round 12'!$L$2))</f>
        <v>10</v>
      </c>
      <c r="N324" s="161"/>
      <c r="O324" s="162"/>
      <c r="P324" s="162"/>
      <c r="Q324" s="163"/>
      <c r="R324" s="577"/>
      <c r="S324" s="164"/>
    </row>
    <row r="326" spans="1:19" ht="24.95" customHeight="1">
      <c r="A326" s="98">
        <v>53</v>
      </c>
      <c r="B326" s="87"/>
      <c r="C326" s="87"/>
      <c r="D326" s="88"/>
      <c r="E326" s="88"/>
      <c r="F326" s="88"/>
      <c r="G326" s="88"/>
      <c r="H326" s="88"/>
      <c r="I326" s="88"/>
      <c r="J326" s="89"/>
      <c r="K326" s="98">
        <v>54</v>
      </c>
      <c r="L326" s="87"/>
      <c r="M326" s="50"/>
      <c r="N326" s="51"/>
      <c r="O326" s="51"/>
      <c r="P326" s="88"/>
      <c r="Q326" s="51"/>
      <c r="R326" s="88"/>
      <c r="S326" s="51"/>
    </row>
    <row r="327" spans="1:19" ht="24.95" customHeight="1">
      <c r="A327" s="52" t="s">
        <v>27</v>
      </c>
      <c r="B327" s="626" t="str">
        <f>IF(ISBLANK('Flight Groups'!C58),"",'Flight Groups'!C58)</f>
        <v/>
      </c>
      <c r="C327" s="626"/>
      <c r="D327" s="626"/>
      <c r="E327" s="626"/>
      <c r="F327" s="397"/>
      <c r="G327" s="61"/>
      <c r="H327" s="61"/>
      <c r="I327" s="53"/>
      <c r="J327" s="95"/>
      <c r="K327" s="52" t="s">
        <v>27</v>
      </c>
      <c r="L327" s="626" t="str">
        <f>IF(ISBLANK('Flight Groups'!C59),"",'Flight Groups'!C59)</f>
        <v/>
      </c>
      <c r="M327" s="626"/>
      <c r="N327" s="626"/>
      <c r="O327" s="626"/>
      <c r="P327" s="397"/>
      <c r="Q327" s="61"/>
      <c r="R327" s="61"/>
      <c r="S327" s="53"/>
    </row>
    <row r="328" spans="1:19" ht="24.95" customHeight="1" thickBot="1">
      <c r="A328" s="56" t="s">
        <v>28</v>
      </c>
      <c r="B328" s="635" t="str">
        <f>IF(ISBLANK('Flight Groups'!D58),"",'Flight Groups'!D58)</f>
        <v/>
      </c>
      <c r="C328" s="635"/>
      <c r="D328" s="635"/>
      <c r="E328" s="635"/>
      <c r="F328" s="635"/>
      <c r="G328" s="635"/>
      <c r="H328" s="627"/>
      <c r="I328" s="635"/>
      <c r="J328" s="95"/>
      <c r="K328" s="78" t="s">
        <v>28</v>
      </c>
      <c r="L328" s="635" t="str">
        <f>IF(ISBLANK('Flight Groups'!D59),"",'Flight Groups'!D59)</f>
        <v/>
      </c>
      <c r="M328" s="635"/>
      <c r="N328" s="635"/>
      <c r="O328" s="635"/>
      <c r="P328" s="635"/>
      <c r="Q328" s="635"/>
      <c r="R328" s="627"/>
      <c r="S328" s="635"/>
    </row>
    <row r="329" spans="1:19" ht="21" customHeight="1">
      <c r="A329" s="628" t="s">
        <v>58</v>
      </c>
      <c r="B329" s="117" t="s">
        <v>59</v>
      </c>
      <c r="C329" s="117" t="s">
        <v>60</v>
      </c>
      <c r="D329" s="630" t="s">
        <v>61</v>
      </c>
      <c r="E329" s="631"/>
      <c r="F329" s="632" t="s">
        <v>106</v>
      </c>
      <c r="G329" s="117" t="s">
        <v>62</v>
      </c>
      <c r="H329" s="569" t="s">
        <v>62</v>
      </c>
      <c r="I329" s="118" t="s">
        <v>63</v>
      </c>
      <c r="K329" s="628" t="s">
        <v>58</v>
      </c>
      <c r="L329" s="117" t="s">
        <v>59</v>
      </c>
      <c r="M329" s="117" t="s">
        <v>60</v>
      </c>
      <c r="N329" s="630" t="s">
        <v>61</v>
      </c>
      <c r="O329" s="631"/>
      <c r="P329" s="632" t="s">
        <v>106</v>
      </c>
      <c r="Q329" s="117" t="s">
        <v>62</v>
      </c>
      <c r="R329" s="569" t="s">
        <v>62</v>
      </c>
      <c r="S329" s="118" t="s">
        <v>63</v>
      </c>
    </row>
    <row r="330" spans="1:19" ht="21" customHeight="1" thickBot="1">
      <c r="A330" s="629"/>
      <c r="B330" s="120" t="s">
        <v>64</v>
      </c>
      <c r="C330" s="120" t="s">
        <v>61</v>
      </c>
      <c r="D330" s="121" t="s">
        <v>39</v>
      </c>
      <c r="E330" s="121" t="s">
        <v>40</v>
      </c>
      <c r="F330" s="633"/>
      <c r="G330" s="120" t="s">
        <v>65</v>
      </c>
      <c r="H330" s="570" t="s">
        <v>151</v>
      </c>
      <c r="I330" s="122" t="s">
        <v>66</v>
      </c>
      <c r="K330" s="629"/>
      <c r="L330" s="120" t="s">
        <v>64</v>
      </c>
      <c r="M330" s="120" t="s">
        <v>61</v>
      </c>
      <c r="N330" s="121" t="s">
        <v>39</v>
      </c>
      <c r="O330" s="121" t="s">
        <v>40</v>
      </c>
      <c r="P330" s="633"/>
      <c r="Q330" s="120" t="s">
        <v>65</v>
      </c>
      <c r="R330" s="570" t="s">
        <v>151</v>
      </c>
      <c r="S330" s="122" t="s">
        <v>66</v>
      </c>
    </row>
    <row r="331" spans="1:19" ht="26.1" customHeight="1">
      <c r="A331" s="131">
        <v>7</v>
      </c>
      <c r="B331" s="125" t="str">
        <f>'Flight Groups'!L58</f>
        <v>B</v>
      </c>
      <c r="C331" s="126">
        <f>IF(ISBLANK('Round 7'!$L$2),"",('Round 7'!$L$2))</f>
        <v>10</v>
      </c>
      <c r="D331" s="132"/>
      <c r="E331" s="133"/>
      <c r="F331" s="133"/>
      <c r="G331" s="134"/>
      <c r="H331" s="574"/>
      <c r="I331" s="135"/>
      <c r="K331" s="131">
        <v>7</v>
      </c>
      <c r="L331" s="125" t="str">
        <f>'Flight Groups'!L59</f>
        <v>A</v>
      </c>
      <c r="M331" s="126">
        <f>IF(ISBLANK('Round 7'!$L$2),"",('Round 7'!$L$2))</f>
        <v>10</v>
      </c>
      <c r="N331" s="132"/>
      <c r="O331" s="133"/>
      <c r="P331" s="133"/>
      <c r="Q331" s="134"/>
      <c r="R331" s="574"/>
      <c r="S331" s="135"/>
    </row>
    <row r="332" spans="1:19" ht="26.1" customHeight="1">
      <c r="A332" s="143">
        <f>A331+1</f>
        <v>8</v>
      </c>
      <c r="B332" s="137" t="str">
        <f>'Flight Groups'!M58</f>
        <v>A</v>
      </c>
      <c r="C332" s="138">
        <f>IF(ISBLANK('Round 8'!$L$2),"",('Round 8'!$L$2))</f>
        <v>10</v>
      </c>
      <c r="D332" s="144"/>
      <c r="E332" s="145"/>
      <c r="F332" s="145"/>
      <c r="G332" s="146"/>
      <c r="H332" s="575"/>
      <c r="I332" s="147"/>
      <c r="K332" s="143">
        <f>K331+1</f>
        <v>8</v>
      </c>
      <c r="L332" s="137" t="str">
        <f>'Flight Groups'!M59</f>
        <v>B</v>
      </c>
      <c r="M332" s="138">
        <f>IF(ISBLANK('Round 8'!$L$2),"",('Round 8'!$L$2))</f>
        <v>10</v>
      </c>
      <c r="N332" s="144"/>
      <c r="O332" s="145"/>
      <c r="P332" s="145"/>
      <c r="Q332" s="146"/>
      <c r="R332" s="575"/>
      <c r="S332" s="147"/>
    </row>
    <row r="333" spans="1:19" ht="26.1" customHeight="1">
      <c r="A333" s="143">
        <f>A332+1</f>
        <v>9</v>
      </c>
      <c r="B333" s="137" t="str">
        <f>'Flight Groups'!N58</f>
        <v>A</v>
      </c>
      <c r="C333" s="138">
        <f>IF(ISBLANK('Round 9'!$L$2),"",('Round 9'!$L$2))</f>
        <v>10</v>
      </c>
      <c r="D333" s="144"/>
      <c r="E333" s="145"/>
      <c r="F333" s="145"/>
      <c r="G333" s="146"/>
      <c r="H333" s="575"/>
      <c r="I333" s="147"/>
      <c r="K333" s="143">
        <f>K332+1</f>
        <v>9</v>
      </c>
      <c r="L333" s="137" t="str">
        <f>'Flight Groups'!N59</f>
        <v>B</v>
      </c>
      <c r="M333" s="138">
        <f>IF(ISBLANK('Round 9'!$L$2),"",('Round 9'!$L$2))</f>
        <v>10</v>
      </c>
      <c r="N333" s="144"/>
      <c r="O333" s="145"/>
      <c r="P333" s="145"/>
      <c r="Q333" s="146"/>
      <c r="R333" s="575"/>
      <c r="S333" s="147"/>
    </row>
    <row r="334" spans="1:19" ht="26.1" customHeight="1">
      <c r="A334" s="143">
        <f>A333+1</f>
        <v>10</v>
      </c>
      <c r="B334" s="137" t="str">
        <f>'Flight Groups'!O58</f>
        <v>B</v>
      </c>
      <c r="C334" s="138">
        <f>IF(ISBLANK('Round 10'!$L$2),"",('Round 10'!$L$2))</f>
        <v>10</v>
      </c>
      <c r="D334" s="144"/>
      <c r="E334" s="145"/>
      <c r="F334" s="145"/>
      <c r="G334" s="146"/>
      <c r="H334" s="575"/>
      <c r="I334" s="147"/>
      <c r="K334" s="143">
        <f>K333+1</f>
        <v>10</v>
      </c>
      <c r="L334" s="137" t="str">
        <f>'Flight Groups'!O59</f>
        <v>A</v>
      </c>
      <c r="M334" s="138">
        <f>IF(ISBLANK('Round 10'!$L$2),"",('Round 10'!$L$2))</f>
        <v>10</v>
      </c>
      <c r="N334" s="144"/>
      <c r="O334" s="145"/>
      <c r="P334" s="145"/>
      <c r="Q334" s="146"/>
      <c r="R334" s="575"/>
      <c r="S334" s="147"/>
    </row>
    <row r="335" spans="1:19" ht="26.1" customHeight="1">
      <c r="A335" s="143">
        <f>A334+1</f>
        <v>11</v>
      </c>
      <c r="B335" s="137" t="str">
        <f>'Flight Groups'!P58</f>
        <v>A</v>
      </c>
      <c r="C335" s="138">
        <f>IF(ISBLANK('Round 11'!$L$2),"",('Round 11'!$L$2))</f>
        <v>10</v>
      </c>
      <c r="D335" s="144"/>
      <c r="E335" s="145"/>
      <c r="F335" s="145"/>
      <c r="G335" s="146"/>
      <c r="H335" s="575"/>
      <c r="I335" s="147"/>
      <c r="K335" s="143">
        <f>K334+1</f>
        <v>11</v>
      </c>
      <c r="L335" s="137" t="str">
        <f>'Flight Groups'!P59</f>
        <v>B</v>
      </c>
      <c r="M335" s="138">
        <f>IF(ISBLANK('Round 11'!$L$2),"",('Round 11'!$L$2))</f>
        <v>10</v>
      </c>
      <c r="N335" s="144"/>
      <c r="O335" s="145"/>
      <c r="P335" s="145"/>
      <c r="Q335" s="146"/>
      <c r="R335" s="575"/>
      <c r="S335" s="147"/>
    </row>
    <row r="336" spans="1:19" ht="26.1" customHeight="1" thickBot="1">
      <c r="A336" s="160">
        <f>A335+1</f>
        <v>12</v>
      </c>
      <c r="B336" s="154" t="str">
        <f>'Flight Groups'!Q58</f>
        <v>A</v>
      </c>
      <c r="C336" s="155">
        <f>IF(ISBLANK('Round 12'!$L$2),"",('Round 12'!$L$2))</f>
        <v>10</v>
      </c>
      <c r="D336" s="161"/>
      <c r="E336" s="162"/>
      <c r="F336" s="162"/>
      <c r="G336" s="163"/>
      <c r="H336" s="577"/>
      <c r="I336" s="164"/>
      <c r="K336" s="160">
        <f>K335+1</f>
        <v>12</v>
      </c>
      <c r="L336" s="154" t="str">
        <f>'Flight Groups'!Q59</f>
        <v>B</v>
      </c>
      <c r="M336" s="155">
        <f>IF(ISBLANK('Round 12'!$L$2),"",('Round 12'!$L$2))</f>
        <v>10</v>
      </c>
      <c r="N336" s="161"/>
      <c r="O336" s="162"/>
      <c r="P336" s="162"/>
      <c r="Q336" s="163"/>
      <c r="R336" s="577"/>
      <c r="S336" s="164"/>
    </row>
    <row r="339" spans="1:19" ht="24.95" customHeight="1">
      <c r="A339" s="98">
        <v>55</v>
      </c>
      <c r="B339" s="87"/>
      <c r="C339" s="87"/>
      <c r="D339" s="88"/>
      <c r="E339" s="88"/>
      <c r="F339" s="88"/>
      <c r="G339" s="88"/>
      <c r="H339" s="88"/>
      <c r="I339" s="88"/>
      <c r="J339" s="89"/>
      <c r="K339" s="98">
        <v>56</v>
      </c>
      <c r="L339" s="50"/>
      <c r="M339" s="50"/>
      <c r="N339" s="51"/>
      <c r="O339" s="51"/>
      <c r="P339" s="88"/>
      <c r="Q339" s="51"/>
      <c r="R339" s="88"/>
      <c r="S339" s="51"/>
    </row>
    <row r="340" spans="1:19" ht="24.95" customHeight="1">
      <c r="A340" s="52" t="s">
        <v>27</v>
      </c>
      <c r="B340" s="626" t="str">
        <f>IF(ISBLANK('Flight Groups'!C60),"",'Flight Groups'!C60)</f>
        <v/>
      </c>
      <c r="C340" s="626"/>
      <c r="D340" s="626"/>
      <c r="E340" s="626"/>
      <c r="F340" s="397"/>
      <c r="G340" s="61"/>
      <c r="H340" s="61"/>
      <c r="I340" s="53"/>
      <c r="J340" s="95"/>
      <c r="K340" s="52" t="s">
        <v>27</v>
      </c>
      <c r="L340" s="626" t="str">
        <f>IF(ISBLANK('Flight Groups'!C61),"",'Flight Groups'!C61)</f>
        <v/>
      </c>
      <c r="M340" s="626"/>
      <c r="N340" s="626"/>
      <c r="O340" s="626"/>
      <c r="P340" s="397"/>
      <c r="Q340" s="61"/>
      <c r="R340" s="61"/>
      <c r="S340" s="53"/>
    </row>
    <row r="341" spans="1:19" ht="24.95" customHeight="1" thickBot="1">
      <c r="A341" s="56" t="s">
        <v>28</v>
      </c>
      <c r="B341" s="635" t="str">
        <f>IF(ISBLANK('Flight Groups'!D60),"",'Flight Groups'!D60)</f>
        <v/>
      </c>
      <c r="C341" s="635"/>
      <c r="D341" s="635"/>
      <c r="E341" s="635"/>
      <c r="F341" s="635"/>
      <c r="G341" s="635"/>
      <c r="H341" s="627"/>
      <c r="I341" s="635"/>
      <c r="J341" s="95"/>
      <c r="K341" s="78" t="s">
        <v>28</v>
      </c>
      <c r="L341" s="635" t="str">
        <f>IF(ISBLANK('Flight Groups'!D61),"",'Flight Groups'!D61)</f>
        <v/>
      </c>
      <c r="M341" s="635"/>
      <c r="N341" s="635"/>
      <c r="O341" s="635"/>
      <c r="P341" s="635"/>
      <c r="Q341" s="635"/>
      <c r="R341" s="627"/>
      <c r="S341" s="635"/>
    </row>
    <row r="342" spans="1:19" ht="21" customHeight="1">
      <c r="A342" s="628" t="s">
        <v>58</v>
      </c>
      <c r="B342" s="117" t="s">
        <v>59</v>
      </c>
      <c r="C342" s="117" t="s">
        <v>60</v>
      </c>
      <c r="D342" s="630" t="s">
        <v>61</v>
      </c>
      <c r="E342" s="631"/>
      <c r="F342" s="632" t="s">
        <v>106</v>
      </c>
      <c r="G342" s="117" t="s">
        <v>62</v>
      </c>
      <c r="H342" s="569" t="s">
        <v>62</v>
      </c>
      <c r="I342" s="118" t="s">
        <v>63</v>
      </c>
      <c r="K342" s="628" t="s">
        <v>58</v>
      </c>
      <c r="L342" s="117" t="s">
        <v>59</v>
      </c>
      <c r="M342" s="117" t="s">
        <v>60</v>
      </c>
      <c r="N342" s="630" t="s">
        <v>61</v>
      </c>
      <c r="O342" s="631"/>
      <c r="P342" s="632" t="s">
        <v>106</v>
      </c>
      <c r="Q342" s="117" t="s">
        <v>62</v>
      </c>
      <c r="R342" s="569" t="s">
        <v>62</v>
      </c>
      <c r="S342" s="118" t="s">
        <v>63</v>
      </c>
    </row>
    <row r="343" spans="1:19" ht="21" customHeight="1" thickBot="1">
      <c r="A343" s="629"/>
      <c r="B343" s="120" t="s">
        <v>64</v>
      </c>
      <c r="C343" s="120" t="s">
        <v>61</v>
      </c>
      <c r="D343" s="121" t="s">
        <v>39</v>
      </c>
      <c r="E343" s="121" t="s">
        <v>40</v>
      </c>
      <c r="F343" s="633"/>
      <c r="G343" s="120" t="s">
        <v>65</v>
      </c>
      <c r="H343" s="570" t="s">
        <v>151</v>
      </c>
      <c r="I343" s="122" t="s">
        <v>66</v>
      </c>
      <c r="K343" s="629"/>
      <c r="L343" s="120" t="s">
        <v>64</v>
      </c>
      <c r="M343" s="120" t="s">
        <v>61</v>
      </c>
      <c r="N343" s="121" t="s">
        <v>39</v>
      </c>
      <c r="O343" s="121" t="s">
        <v>40</v>
      </c>
      <c r="P343" s="633"/>
      <c r="Q343" s="120" t="s">
        <v>65</v>
      </c>
      <c r="R343" s="570" t="s">
        <v>151</v>
      </c>
      <c r="S343" s="122" t="s">
        <v>66</v>
      </c>
    </row>
    <row r="344" spans="1:19" ht="26.1" customHeight="1">
      <c r="A344" s="131">
        <v>7</v>
      </c>
      <c r="B344" s="125" t="str">
        <f>'Flight Groups'!L60</f>
        <v>A</v>
      </c>
      <c r="C344" s="126">
        <f>IF(ISBLANK('Round 7'!$L$2),"",('Round 7'!$L$2))</f>
        <v>10</v>
      </c>
      <c r="D344" s="132"/>
      <c r="E344" s="133"/>
      <c r="F344" s="133"/>
      <c r="G344" s="134"/>
      <c r="H344" s="574"/>
      <c r="I344" s="135"/>
      <c r="K344" s="131">
        <v>7</v>
      </c>
      <c r="L344" s="125" t="str">
        <f>'Flight Groups'!L61</f>
        <v>B</v>
      </c>
      <c r="M344" s="126">
        <f>IF(ISBLANK('Round 7'!$L$2),"",('Round 7'!$L$2))</f>
        <v>10</v>
      </c>
      <c r="N344" s="132"/>
      <c r="O344" s="133"/>
      <c r="P344" s="133"/>
      <c r="Q344" s="134"/>
      <c r="R344" s="574"/>
      <c r="S344" s="135"/>
    </row>
    <row r="345" spans="1:19" ht="26.1" customHeight="1">
      <c r="A345" s="143">
        <f>A344+1</f>
        <v>8</v>
      </c>
      <c r="B345" s="137" t="str">
        <f>'Flight Groups'!M60</f>
        <v>A</v>
      </c>
      <c r="C345" s="138">
        <f>IF(ISBLANK('Round 8'!$L$2),"",('Round 8'!$L$2))</f>
        <v>10</v>
      </c>
      <c r="D345" s="144"/>
      <c r="E345" s="145"/>
      <c r="F345" s="145"/>
      <c r="G345" s="146"/>
      <c r="H345" s="575"/>
      <c r="I345" s="147"/>
      <c r="K345" s="143">
        <f>K344+1</f>
        <v>8</v>
      </c>
      <c r="L345" s="137" t="str">
        <f>'Flight Groups'!M61</f>
        <v>B</v>
      </c>
      <c r="M345" s="138">
        <f>IF(ISBLANK('Round 8'!$L$2),"",('Round 8'!$L$2))</f>
        <v>10</v>
      </c>
      <c r="N345" s="144"/>
      <c r="O345" s="145"/>
      <c r="P345" s="145"/>
      <c r="Q345" s="146"/>
      <c r="R345" s="575"/>
      <c r="S345" s="147"/>
    </row>
    <row r="346" spans="1:19" ht="26.1" customHeight="1">
      <c r="A346" s="143">
        <f>A345+1</f>
        <v>9</v>
      </c>
      <c r="B346" s="137" t="str">
        <f>'Flight Groups'!N60</f>
        <v>A</v>
      </c>
      <c r="C346" s="138">
        <f>IF(ISBLANK('Round 9'!$L$2),"",('Round 9'!$L$2))</f>
        <v>10</v>
      </c>
      <c r="D346" s="144"/>
      <c r="E346" s="145"/>
      <c r="F346" s="145"/>
      <c r="G346" s="146"/>
      <c r="H346" s="575"/>
      <c r="I346" s="147"/>
      <c r="K346" s="143">
        <f>K345+1</f>
        <v>9</v>
      </c>
      <c r="L346" s="137" t="str">
        <f>'Flight Groups'!N61</f>
        <v>B</v>
      </c>
      <c r="M346" s="138">
        <f>IF(ISBLANK('Round 9'!$L$2),"",('Round 9'!$L$2))</f>
        <v>10</v>
      </c>
      <c r="N346" s="144"/>
      <c r="O346" s="145"/>
      <c r="P346" s="145"/>
      <c r="Q346" s="146"/>
      <c r="R346" s="575"/>
      <c r="S346" s="147"/>
    </row>
    <row r="347" spans="1:19" ht="26.1" customHeight="1">
      <c r="A347" s="143">
        <f>A346+1</f>
        <v>10</v>
      </c>
      <c r="B347" s="137" t="str">
        <f>'Flight Groups'!O60</f>
        <v>B</v>
      </c>
      <c r="C347" s="138">
        <f>IF(ISBLANK('Round 10'!$L$2),"",('Round 10'!$L$2))</f>
        <v>10</v>
      </c>
      <c r="D347" s="144"/>
      <c r="E347" s="145"/>
      <c r="F347" s="145"/>
      <c r="G347" s="146"/>
      <c r="H347" s="575"/>
      <c r="I347" s="147"/>
      <c r="K347" s="143">
        <f>K346+1</f>
        <v>10</v>
      </c>
      <c r="L347" s="137" t="str">
        <f>'Flight Groups'!O61</f>
        <v>A</v>
      </c>
      <c r="M347" s="138">
        <f>IF(ISBLANK('Round 10'!$L$2),"",('Round 10'!$L$2))</f>
        <v>10</v>
      </c>
      <c r="N347" s="144"/>
      <c r="O347" s="145"/>
      <c r="P347" s="145"/>
      <c r="Q347" s="146"/>
      <c r="R347" s="575"/>
      <c r="S347" s="147"/>
    </row>
    <row r="348" spans="1:19" ht="26.1" customHeight="1">
      <c r="A348" s="143">
        <f>A347+1</f>
        <v>11</v>
      </c>
      <c r="B348" s="137" t="str">
        <f>'Flight Groups'!P60</f>
        <v>A</v>
      </c>
      <c r="C348" s="138">
        <f>IF(ISBLANK('Round 11'!$L$2),"",('Round 11'!$L$2))</f>
        <v>10</v>
      </c>
      <c r="D348" s="144"/>
      <c r="E348" s="145"/>
      <c r="F348" s="145"/>
      <c r="G348" s="146"/>
      <c r="H348" s="575"/>
      <c r="I348" s="147"/>
      <c r="K348" s="143">
        <f>K347+1</f>
        <v>11</v>
      </c>
      <c r="L348" s="137" t="str">
        <f>'Flight Groups'!P61</f>
        <v>B</v>
      </c>
      <c r="M348" s="138">
        <f>IF(ISBLANK('Round 11'!$L$2),"",('Round 11'!$L$2))</f>
        <v>10</v>
      </c>
      <c r="N348" s="144"/>
      <c r="O348" s="145"/>
      <c r="P348" s="145"/>
      <c r="Q348" s="146"/>
      <c r="R348" s="575"/>
      <c r="S348" s="147"/>
    </row>
    <row r="349" spans="1:19" ht="26.1" customHeight="1" thickBot="1">
      <c r="A349" s="160">
        <f>A348+1</f>
        <v>12</v>
      </c>
      <c r="B349" s="154" t="str">
        <f>'Flight Groups'!Q60</f>
        <v>A</v>
      </c>
      <c r="C349" s="155">
        <f>IF(ISBLANK('Round 12'!$L$2),"",('Round 12'!$L$2))</f>
        <v>10</v>
      </c>
      <c r="D349" s="161"/>
      <c r="E349" s="162"/>
      <c r="F349" s="162"/>
      <c r="G349" s="163"/>
      <c r="H349" s="577"/>
      <c r="I349" s="164"/>
      <c r="K349" s="160">
        <f>K348+1</f>
        <v>12</v>
      </c>
      <c r="L349" s="154" t="str">
        <f>'Flight Groups'!Q61</f>
        <v>B</v>
      </c>
      <c r="M349" s="155">
        <f>IF(ISBLANK('Round 12'!$L$2),"",('Round 12'!$L$2))</f>
        <v>10</v>
      </c>
      <c r="N349" s="161"/>
      <c r="O349" s="162"/>
      <c r="P349" s="162"/>
      <c r="Q349" s="163"/>
      <c r="R349" s="577"/>
      <c r="S349" s="164"/>
    </row>
    <row r="351" spans="1:19" ht="24.95" customHeight="1">
      <c r="A351" s="98">
        <v>57</v>
      </c>
      <c r="B351" s="87"/>
      <c r="C351" s="87"/>
      <c r="D351" s="88"/>
      <c r="E351" s="88"/>
      <c r="F351" s="88"/>
      <c r="G351" s="88"/>
      <c r="H351" s="88"/>
      <c r="I351" s="88"/>
      <c r="J351" s="89"/>
      <c r="K351" s="98">
        <v>58</v>
      </c>
      <c r="L351" s="87"/>
      <c r="M351" s="50"/>
      <c r="N351" s="51"/>
      <c r="O351" s="51"/>
      <c r="P351" s="88"/>
      <c r="Q351" s="51"/>
      <c r="R351" s="88"/>
      <c r="S351" s="51"/>
    </row>
    <row r="352" spans="1:19" ht="24.95" customHeight="1">
      <c r="A352" s="52" t="s">
        <v>27</v>
      </c>
      <c r="B352" s="626" t="str">
        <f>IF(ISBLANK('Flight Groups'!C62),"",'Flight Groups'!C62)</f>
        <v/>
      </c>
      <c r="C352" s="626"/>
      <c r="D352" s="626"/>
      <c r="E352" s="626"/>
      <c r="F352" s="397"/>
      <c r="G352" s="61"/>
      <c r="H352" s="61"/>
      <c r="I352" s="53"/>
      <c r="J352" s="95"/>
      <c r="K352" s="52" t="s">
        <v>27</v>
      </c>
      <c r="L352" s="626" t="str">
        <f>IF(ISBLANK('Flight Groups'!C63),"",'Flight Groups'!C63)</f>
        <v/>
      </c>
      <c r="M352" s="626"/>
      <c r="N352" s="626"/>
      <c r="O352" s="626"/>
      <c r="P352" s="397"/>
      <c r="Q352" s="61"/>
      <c r="R352" s="61"/>
      <c r="S352" s="53"/>
    </row>
    <row r="353" spans="1:19" ht="24.95" customHeight="1" thickBot="1">
      <c r="A353" s="56" t="s">
        <v>28</v>
      </c>
      <c r="B353" s="635" t="str">
        <f>IF(ISBLANK('Flight Groups'!D62),"",'Flight Groups'!D62)</f>
        <v/>
      </c>
      <c r="C353" s="635"/>
      <c r="D353" s="635"/>
      <c r="E353" s="635"/>
      <c r="F353" s="635"/>
      <c r="G353" s="635"/>
      <c r="H353" s="627"/>
      <c r="I353" s="635"/>
      <c r="J353" s="95"/>
      <c r="K353" s="78" t="s">
        <v>28</v>
      </c>
      <c r="L353" s="635" t="str">
        <f>IF(ISBLANK('Flight Groups'!D63),"",'Flight Groups'!D63)</f>
        <v/>
      </c>
      <c r="M353" s="635"/>
      <c r="N353" s="635"/>
      <c r="O353" s="635"/>
      <c r="P353" s="635"/>
      <c r="Q353" s="635"/>
      <c r="R353" s="627"/>
      <c r="S353" s="635"/>
    </row>
    <row r="354" spans="1:19" ht="21" customHeight="1">
      <c r="A354" s="628" t="s">
        <v>58</v>
      </c>
      <c r="B354" s="117" t="s">
        <v>59</v>
      </c>
      <c r="C354" s="117" t="s">
        <v>60</v>
      </c>
      <c r="D354" s="630" t="s">
        <v>61</v>
      </c>
      <c r="E354" s="631"/>
      <c r="F354" s="632" t="s">
        <v>106</v>
      </c>
      <c r="G354" s="117" t="s">
        <v>62</v>
      </c>
      <c r="H354" s="569" t="s">
        <v>62</v>
      </c>
      <c r="I354" s="118" t="s">
        <v>63</v>
      </c>
      <c r="K354" s="628" t="s">
        <v>58</v>
      </c>
      <c r="L354" s="117" t="s">
        <v>59</v>
      </c>
      <c r="M354" s="117" t="s">
        <v>60</v>
      </c>
      <c r="N354" s="630" t="s">
        <v>61</v>
      </c>
      <c r="O354" s="631"/>
      <c r="P354" s="632" t="s">
        <v>106</v>
      </c>
      <c r="Q354" s="117" t="s">
        <v>62</v>
      </c>
      <c r="R354" s="569" t="s">
        <v>62</v>
      </c>
      <c r="S354" s="118" t="s">
        <v>63</v>
      </c>
    </row>
    <row r="355" spans="1:19" ht="21" customHeight="1" thickBot="1">
      <c r="A355" s="629"/>
      <c r="B355" s="120" t="s">
        <v>64</v>
      </c>
      <c r="C355" s="120" t="s">
        <v>61</v>
      </c>
      <c r="D355" s="121" t="s">
        <v>39</v>
      </c>
      <c r="E355" s="121" t="s">
        <v>40</v>
      </c>
      <c r="F355" s="633"/>
      <c r="G355" s="120" t="s">
        <v>65</v>
      </c>
      <c r="H355" s="570" t="s">
        <v>151</v>
      </c>
      <c r="I355" s="122" t="s">
        <v>66</v>
      </c>
      <c r="K355" s="629"/>
      <c r="L355" s="120" t="s">
        <v>64</v>
      </c>
      <c r="M355" s="120" t="s">
        <v>61</v>
      </c>
      <c r="N355" s="121" t="s">
        <v>39</v>
      </c>
      <c r="O355" s="121" t="s">
        <v>40</v>
      </c>
      <c r="P355" s="633"/>
      <c r="Q355" s="120" t="s">
        <v>65</v>
      </c>
      <c r="R355" s="570" t="s">
        <v>151</v>
      </c>
      <c r="S355" s="122" t="s">
        <v>66</v>
      </c>
    </row>
    <row r="356" spans="1:19" ht="26.1" customHeight="1">
      <c r="A356" s="131">
        <v>7</v>
      </c>
      <c r="B356" s="125" t="str">
        <f>'Flight Groups'!L62</f>
        <v>A</v>
      </c>
      <c r="C356" s="126">
        <f>IF(ISBLANK('Round 7'!$L$2),"",('Round 7'!$L$2))</f>
        <v>10</v>
      </c>
      <c r="D356" s="132"/>
      <c r="E356" s="133"/>
      <c r="F356" s="133"/>
      <c r="G356" s="134"/>
      <c r="H356" s="574"/>
      <c r="I356" s="135"/>
      <c r="K356" s="131">
        <v>7</v>
      </c>
      <c r="L356" s="125" t="str">
        <f>'Flight Groups'!L63</f>
        <v>B</v>
      </c>
      <c r="M356" s="126">
        <f>IF(ISBLANK('Round 7'!$L$2),"",('Round 7'!$L$2))</f>
        <v>10</v>
      </c>
      <c r="N356" s="132"/>
      <c r="O356" s="133"/>
      <c r="P356" s="133"/>
      <c r="Q356" s="134"/>
      <c r="R356" s="574"/>
      <c r="S356" s="135"/>
    </row>
    <row r="357" spans="1:19" ht="26.1" customHeight="1">
      <c r="A357" s="143">
        <f>A356+1</f>
        <v>8</v>
      </c>
      <c r="B357" s="137" t="str">
        <f>'Flight Groups'!M62</f>
        <v>B</v>
      </c>
      <c r="C357" s="138">
        <f>IF(ISBLANK('Round 8'!$L$2),"",('Round 8'!$L$2))</f>
        <v>10</v>
      </c>
      <c r="D357" s="144"/>
      <c r="E357" s="145"/>
      <c r="F357" s="145"/>
      <c r="G357" s="146"/>
      <c r="H357" s="575"/>
      <c r="I357" s="147"/>
      <c r="K357" s="143">
        <f>K356+1</f>
        <v>8</v>
      </c>
      <c r="L357" s="137" t="str">
        <f>'Flight Groups'!M63</f>
        <v>A</v>
      </c>
      <c r="M357" s="138">
        <f>IF(ISBLANK('Round 8'!$L$2),"",('Round 8'!$L$2))</f>
        <v>10</v>
      </c>
      <c r="N357" s="144"/>
      <c r="O357" s="145"/>
      <c r="P357" s="145"/>
      <c r="Q357" s="146"/>
      <c r="R357" s="575"/>
      <c r="S357" s="147"/>
    </row>
    <row r="358" spans="1:19" ht="26.1" customHeight="1">
      <c r="A358" s="143">
        <f>A357+1</f>
        <v>9</v>
      </c>
      <c r="B358" s="137" t="str">
        <f>'Flight Groups'!N62</f>
        <v>A</v>
      </c>
      <c r="C358" s="138">
        <f>IF(ISBLANK('Round 9'!$L$2),"",('Round 9'!$L$2))</f>
        <v>10</v>
      </c>
      <c r="D358" s="144"/>
      <c r="E358" s="145"/>
      <c r="F358" s="145"/>
      <c r="G358" s="146"/>
      <c r="H358" s="575"/>
      <c r="I358" s="147"/>
      <c r="K358" s="143">
        <f>K357+1</f>
        <v>9</v>
      </c>
      <c r="L358" s="137" t="str">
        <f>'Flight Groups'!N63</f>
        <v>B</v>
      </c>
      <c r="M358" s="138">
        <f>IF(ISBLANK('Round 9'!$L$2),"",('Round 9'!$L$2))</f>
        <v>10</v>
      </c>
      <c r="N358" s="144"/>
      <c r="O358" s="145"/>
      <c r="P358" s="145"/>
      <c r="Q358" s="146"/>
      <c r="R358" s="575"/>
      <c r="S358" s="147"/>
    </row>
    <row r="359" spans="1:19" ht="26.1" customHeight="1">
      <c r="A359" s="143">
        <f>A358+1</f>
        <v>10</v>
      </c>
      <c r="B359" s="137" t="str">
        <f>'Flight Groups'!O62</f>
        <v>B</v>
      </c>
      <c r="C359" s="138">
        <f>IF(ISBLANK('Round 10'!$L$2),"",('Round 10'!$L$2))</f>
        <v>10</v>
      </c>
      <c r="D359" s="144"/>
      <c r="E359" s="145"/>
      <c r="F359" s="145"/>
      <c r="G359" s="146"/>
      <c r="H359" s="575"/>
      <c r="I359" s="147"/>
      <c r="K359" s="143">
        <f>K358+1</f>
        <v>10</v>
      </c>
      <c r="L359" s="137" t="str">
        <f>'Flight Groups'!O63</f>
        <v>A</v>
      </c>
      <c r="M359" s="138">
        <f>IF(ISBLANK('Round 10'!$L$2),"",('Round 10'!$L$2))</f>
        <v>10</v>
      </c>
      <c r="N359" s="144"/>
      <c r="O359" s="145"/>
      <c r="P359" s="145"/>
      <c r="Q359" s="146"/>
      <c r="R359" s="575"/>
      <c r="S359" s="147"/>
    </row>
    <row r="360" spans="1:19" ht="26.1" customHeight="1">
      <c r="A360" s="143">
        <f>A359+1</f>
        <v>11</v>
      </c>
      <c r="B360" s="137" t="str">
        <f>'Flight Groups'!P62</f>
        <v>B</v>
      </c>
      <c r="C360" s="138">
        <f>IF(ISBLANK('Round 11'!$L$2),"",('Round 11'!$L$2))</f>
        <v>10</v>
      </c>
      <c r="D360" s="144"/>
      <c r="E360" s="145"/>
      <c r="F360" s="145"/>
      <c r="G360" s="146"/>
      <c r="H360" s="575"/>
      <c r="I360" s="147"/>
      <c r="K360" s="143">
        <f>K359+1</f>
        <v>11</v>
      </c>
      <c r="L360" s="137" t="str">
        <f>'Flight Groups'!P63</f>
        <v>A</v>
      </c>
      <c r="M360" s="138">
        <f>IF(ISBLANK('Round 11'!$L$2),"",('Round 11'!$L$2))</f>
        <v>10</v>
      </c>
      <c r="N360" s="144"/>
      <c r="O360" s="145"/>
      <c r="P360" s="145"/>
      <c r="Q360" s="146"/>
      <c r="R360" s="575"/>
      <c r="S360" s="147"/>
    </row>
    <row r="361" spans="1:19" ht="26.1" customHeight="1" thickBot="1">
      <c r="A361" s="160">
        <f>A360+1</f>
        <v>12</v>
      </c>
      <c r="B361" s="154" t="str">
        <f>'Flight Groups'!Q62</f>
        <v>A</v>
      </c>
      <c r="C361" s="155">
        <f>IF(ISBLANK('Round 12'!$L$2),"",('Round 12'!$L$2))</f>
        <v>10</v>
      </c>
      <c r="D361" s="161"/>
      <c r="E361" s="162"/>
      <c r="F361" s="162"/>
      <c r="G361" s="163"/>
      <c r="H361" s="577"/>
      <c r="I361" s="164"/>
      <c r="K361" s="160">
        <f>K360+1</f>
        <v>12</v>
      </c>
      <c r="L361" s="154" t="str">
        <f>'Flight Groups'!Q63</f>
        <v>B</v>
      </c>
      <c r="M361" s="155">
        <f>IF(ISBLANK('Round 12'!$L$2),"",('Round 12'!$L$2))</f>
        <v>10</v>
      </c>
      <c r="N361" s="161"/>
      <c r="O361" s="162"/>
      <c r="P361" s="162"/>
      <c r="Q361" s="163"/>
      <c r="R361" s="577"/>
      <c r="S361" s="164"/>
    </row>
    <row r="364" spans="1:19" ht="24.95" customHeight="1">
      <c r="A364" s="98">
        <v>59</v>
      </c>
      <c r="B364" s="87"/>
      <c r="C364" s="87"/>
      <c r="D364" s="88"/>
      <c r="E364" s="88"/>
      <c r="F364" s="88"/>
      <c r="G364" s="88"/>
      <c r="H364" s="88"/>
      <c r="I364" s="88"/>
      <c r="J364" s="89"/>
      <c r="K364" s="98">
        <v>60</v>
      </c>
      <c r="L364" s="50"/>
      <c r="M364" s="50"/>
      <c r="N364" s="51"/>
      <c r="O364" s="51"/>
      <c r="P364" s="88"/>
      <c r="Q364" s="51"/>
      <c r="R364" s="88"/>
      <c r="S364" s="51"/>
    </row>
    <row r="365" spans="1:19" ht="24.95" customHeight="1">
      <c r="A365" s="52" t="s">
        <v>27</v>
      </c>
      <c r="B365" s="626" t="str">
        <f>IF(ISBLANK('Flight Groups'!C64),"",'Flight Groups'!C64)</f>
        <v/>
      </c>
      <c r="C365" s="626"/>
      <c r="D365" s="626"/>
      <c r="E365" s="626"/>
      <c r="F365" s="397"/>
      <c r="G365" s="61"/>
      <c r="H365" s="61"/>
      <c r="I365" s="53"/>
      <c r="J365" s="95"/>
      <c r="K365" s="52" t="s">
        <v>27</v>
      </c>
      <c r="L365" s="626" t="str">
        <f>IF(ISBLANK('Flight Groups'!C65),"",'Flight Groups'!C65)</f>
        <v/>
      </c>
      <c r="M365" s="626"/>
      <c r="N365" s="626"/>
      <c r="O365" s="626"/>
      <c r="P365" s="397"/>
      <c r="Q365" s="61"/>
      <c r="R365" s="61"/>
      <c r="S365" s="53"/>
    </row>
    <row r="366" spans="1:19" ht="24.95" customHeight="1" thickBot="1">
      <c r="A366" s="56" t="s">
        <v>28</v>
      </c>
      <c r="B366" s="635" t="str">
        <f>IF(ISBLANK('Flight Groups'!D64),"",'Flight Groups'!D64)</f>
        <v/>
      </c>
      <c r="C366" s="635"/>
      <c r="D366" s="635"/>
      <c r="E366" s="635"/>
      <c r="F366" s="635"/>
      <c r="G366" s="635"/>
      <c r="H366" s="627"/>
      <c r="I366" s="635"/>
      <c r="J366" s="95"/>
      <c r="K366" s="78" t="s">
        <v>28</v>
      </c>
      <c r="L366" s="635" t="str">
        <f>IF(ISBLANK('Flight Groups'!D65),"",'Flight Groups'!D65)</f>
        <v/>
      </c>
      <c r="M366" s="635"/>
      <c r="N366" s="635"/>
      <c r="O366" s="635"/>
      <c r="P366" s="635"/>
      <c r="Q366" s="635"/>
      <c r="R366" s="627"/>
      <c r="S366" s="635"/>
    </row>
    <row r="367" spans="1:19" ht="21" customHeight="1">
      <c r="A367" s="628" t="s">
        <v>58</v>
      </c>
      <c r="B367" s="117" t="s">
        <v>59</v>
      </c>
      <c r="C367" s="117" t="s">
        <v>60</v>
      </c>
      <c r="D367" s="630" t="s">
        <v>61</v>
      </c>
      <c r="E367" s="631"/>
      <c r="F367" s="632" t="s">
        <v>106</v>
      </c>
      <c r="G367" s="117" t="s">
        <v>62</v>
      </c>
      <c r="H367" s="569" t="s">
        <v>62</v>
      </c>
      <c r="I367" s="118" t="s">
        <v>63</v>
      </c>
      <c r="K367" s="628" t="s">
        <v>58</v>
      </c>
      <c r="L367" s="117" t="s">
        <v>59</v>
      </c>
      <c r="M367" s="117" t="s">
        <v>60</v>
      </c>
      <c r="N367" s="630" t="s">
        <v>61</v>
      </c>
      <c r="O367" s="631"/>
      <c r="P367" s="632" t="s">
        <v>106</v>
      </c>
      <c r="Q367" s="117" t="s">
        <v>62</v>
      </c>
      <c r="R367" s="569" t="s">
        <v>62</v>
      </c>
      <c r="S367" s="118" t="s">
        <v>63</v>
      </c>
    </row>
    <row r="368" spans="1:19" ht="21" customHeight="1" thickBot="1">
      <c r="A368" s="629"/>
      <c r="B368" s="120" t="s">
        <v>64</v>
      </c>
      <c r="C368" s="120" t="s">
        <v>61</v>
      </c>
      <c r="D368" s="121" t="s">
        <v>39</v>
      </c>
      <c r="E368" s="121" t="s">
        <v>40</v>
      </c>
      <c r="F368" s="633"/>
      <c r="G368" s="120" t="s">
        <v>65</v>
      </c>
      <c r="H368" s="570" t="s">
        <v>151</v>
      </c>
      <c r="I368" s="122" t="s">
        <v>66</v>
      </c>
      <c r="K368" s="629"/>
      <c r="L368" s="120" t="s">
        <v>64</v>
      </c>
      <c r="M368" s="120" t="s">
        <v>61</v>
      </c>
      <c r="N368" s="121" t="s">
        <v>39</v>
      </c>
      <c r="O368" s="121" t="s">
        <v>40</v>
      </c>
      <c r="P368" s="633"/>
      <c r="Q368" s="120" t="s">
        <v>65</v>
      </c>
      <c r="R368" s="570" t="s">
        <v>151</v>
      </c>
      <c r="S368" s="122" t="s">
        <v>66</v>
      </c>
    </row>
    <row r="369" spans="1:19" ht="26.1" customHeight="1">
      <c r="A369" s="131">
        <v>7</v>
      </c>
      <c r="B369" s="125" t="str">
        <f>'Flight Groups'!L64</f>
        <v>B</v>
      </c>
      <c r="C369" s="126">
        <f>IF(ISBLANK('Round 7'!$L$2),"",('Round 7'!$L$2))</f>
        <v>10</v>
      </c>
      <c r="D369" s="132"/>
      <c r="E369" s="133"/>
      <c r="F369" s="133"/>
      <c r="G369" s="134"/>
      <c r="H369" s="574"/>
      <c r="I369" s="135"/>
      <c r="K369" s="131">
        <v>7</v>
      </c>
      <c r="L369" s="125" t="str">
        <f>'Flight Groups'!L65</f>
        <v>A</v>
      </c>
      <c r="M369" s="126">
        <f>IF(ISBLANK('Round 7'!$L$2),"",('Round 7'!$L$2))</f>
        <v>10</v>
      </c>
      <c r="N369" s="132"/>
      <c r="O369" s="133"/>
      <c r="P369" s="133"/>
      <c r="Q369" s="134"/>
      <c r="R369" s="574"/>
      <c r="S369" s="135"/>
    </row>
    <row r="370" spans="1:19" ht="26.1" customHeight="1">
      <c r="A370" s="143">
        <f>A369+1</f>
        <v>8</v>
      </c>
      <c r="B370" s="137" t="str">
        <f>'Flight Groups'!M64</f>
        <v>B</v>
      </c>
      <c r="C370" s="138">
        <f>IF(ISBLANK('Round 8'!$L$2),"",('Round 8'!$L$2))</f>
        <v>10</v>
      </c>
      <c r="D370" s="144"/>
      <c r="E370" s="145"/>
      <c r="F370" s="145"/>
      <c r="G370" s="146"/>
      <c r="H370" s="575"/>
      <c r="I370" s="147"/>
      <c r="K370" s="143">
        <f>K369+1</f>
        <v>8</v>
      </c>
      <c r="L370" s="137" t="str">
        <f>'Flight Groups'!M65</f>
        <v>A</v>
      </c>
      <c r="M370" s="138">
        <f>IF(ISBLANK('Round 8'!$L$2),"",('Round 8'!$L$2))</f>
        <v>10</v>
      </c>
      <c r="N370" s="144"/>
      <c r="O370" s="145"/>
      <c r="P370" s="145"/>
      <c r="Q370" s="146"/>
      <c r="R370" s="575"/>
      <c r="S370" s="147"/>
    </row>
    <row r="371" spans="1:19" ht="26.1" customHeight="1">
      <c r="A371" s="143">
        <f>A370+1</f>
        <v>9</v>
      </c>
      <c r="B371" s="137" t="str">
        <f>'Flight Groups'!N64</f>
        <v>A</v>
      </c>
      <c r="C371" s="138">
        <f>IF(ISBLANK('Round 9'!$L$2),"",('Round 9'!$L$2))</f>
        <v>10</v>
      </c>
      <c r="D371" s="144"/>
      <c r="E371" s="145"/>
      <c r="F371" s="145"/>
      <c r="G371" s="146"/>
      <c r="H371" s="575"/>
      <c r="I371" s="147"/>
      <c r="K371" s="143">
        <f>K370+1</f>
        <v>9</v>
      </c>
      <c r="L371" s="137" t="str">
        <f>'Flight Groups'!N65</f>
        <v>B</v>
      </c>
      <c r="M371" s="138">
        <f>IF(ISBLANK('Round 9'!$L$2),"",('Round 9'!$L$2))</f>
        <v>10</v>
      </c>
      <c r="N371" s="144"/>
      <c r="O371" s="145"/>
      <c r="P371" s="145"/>
      <c r="Q371" s="146"/>
      <c r="R371" s="575"/>
      <c r="S371" s="147"/>
    </row>
    <row r="372" spans="1:19" ht="26.1" customHeight="1">
      <c r="A372" s="143">
        <f>A371+1</f>
        <v>10</v>
      </c>
      <c r="B372" s="137" t="str">
        <f>'Flight Groups'!O64</f>
        <v>B</v>
      </c>
      <c r="C372" s="138">
        <f>IF(ISBLANK('Round 10'!$L$2),"",('Round 10'!$L$2))</f>
        <v>10</v>
      </c>
      <c r="D372" s="144"/>
      <c r="E372" s="145"/>
      <c r="F372" s="145"/>
      <c r="G372" s="146"/>
      <c r="H372" s="575"/>
      <c r="I372" s="147"/>
      <c r="K372" s="143">
        <f>K371+1</f>
        <v>10</v>
      </c>
      <c r="L372" s="137" t="str">
        <f>'Flight Groups'!O65</f>
        <v>A</v>
      </c>
      <c r="M372" s="138">
        <f>IF(ISBLANK('Round 10'!$L$2),"",('Round 10'!$L$2))</f>
        <v>10</v>
      </c>
      <c r="N372" s="144"/>
      <c r="O372" s="145"/>
      <c r="P372" s="145"/>
      <c r="Q372" s="146"/>
      <c r="R372" s="575"/>
      <c r="S372" s="147"/>
    </row>
    <row r="373" spans="1:19" ht="26.1" customHeight="1">
      <c r="A373" s="143">
        <f>A372+1</f>
        <v>11</v>
      </c>
      <c r="B373" s="137" t="str">
        <f>'Flight Groups'!P64</f>
        <v>B</v>
      </c>
      <c r="C373" s="138">
        <f>IF(ISBLANK('Round 11'!$L$2),"",('Round 11'!$L$2))</f>
        <v>10</v>
      </c>
      <c r="D373" s="144"/>
      <c r="E373" s="145"/>
      <c r="F373" s="145"/>
      <c r="G373" s="146"/>
      <c r="H373" s="575"/>
      <c r="I373" s="147"/>
      <c r="K373" s="143">
        <f>K372+1</f>
        <v>11</v>
      </c>
      <c r="L373" s="137" t="str">
        <f>'Flight Groups'!P65</f>
        <v>A</v>
      </c>
      <c r="M373" s="138">
        <f>IF(ISBLANK('Round 11'!$L$2),"",('Round 11'!$L$2))</f>
        <v>10</v>
      </c>
      <c r="N373" s="144"/>
      <c r="O373" s="145"/>
      <c r="P373" s="145"/>
      <c r="Q373" s="146"/>
      <c r="R373" s="575"/>
      <c r="S373" s="147"/>
    </row>
    <row r="374" spans="1:19" ht="26.1" customHeight="1" thickBot="1">
      <c r="A374" s="160">
        <f>A373+1</f>
        <v>12</v>
      </c>
      <c r="B374" s="154" t="str">
        <f>'Flight Groups'!Q64</f>
        <v>A</v>
      </c>
      <c r="C374" s="155">
        <f>IF(ISBLANK('Round 12'!$L$2),"",('Round 12'!$L$2))</f>
        <v>10</v>
      </c>
      <c r="D374" s="161"/>
      <c r="E374" s="162"/>
      <c r="F374" s="162"/>
      <c r="G374" s="163"/>
      <c r="H374" s="577"/>
      <c r="I374" s="164"/>
      <c r="K374" s="160">
        <f>K373+1</f>
        <v>12</v>
      </c>
      <c r="L374" s="154" t="str">
        <f>'Flight Groups'!Q65</f>
        <v>B</v>
      </c>
      <c r="M374" s="155">
        <f>IF(ISBLANK('Round 12'!$L$2),"",('Round 12'!$L$2))</f>
        <v>10</v>
      </c>
      <c r="N374" s="161"/>
      <c r="O374" s="162"/>
      <c r="P374" s="162"/>
      <c r="Q374" s="163"/>
      <c r="R374" s="577"/>
      <c r="S374" s="164"/>
    </row>
  </sheetData>
  <sheetProtection sheet="1" objects="1" scenarios="1" selectLockedCells="1"/>
  <mergeCells count="304">
    <mergeCell ref="E1:G1"/>
    <mergeCell ref="O1:Q1"/>
    <mergeCell ref="B2:E2"/>
    <mergeCell ref="L2:O2"/>
    <mergeCell ref="E14:G14"/>
    <mergeCell ref="O14:Q14"/>
    <mergeCell ref="B15:E15"/>
    <mergeCell ref="L15:O15"/>
    <mergeCell ref="B3:I3"/>
    <mergeCell ref="L3:S3"/>
    <mergeCell ref="F4:F5"/>
    <mergeCell ref="P4:P5"/>
    <mergeCell ref="B16:I16"/>
    <mergeCell ref="L16:S16"/>
    <mergeCell ref="A17:A18"/>
    <mergeCell ref="D17:E17"/>
    <mergeCell ref="K17:K18"/>
    <mergeCell ref="N17:O17"/>
    <mergeCell ref="A4:A5"/>
    <mergeCell ref="D4:E4"/>
    <mergeCell ref="K4:K5"/>
    <mergeCell ref="N4:O4"/>
    <mergeCell ref="F17:F18"/>
    <mergeCell ref="P17:P18"/>
    <mergeCell ref="A29:A30"/>
    <mergeCell ref="D29:E29"/>
    <mergeCell ref="K29:K30"/>
    <mergeCell ref="N29:O29"/>
    <mergeCell ref="B27:E27"/>
    <mergeCell ref="L27:O27"/>
    <mergeCell ref="B28:I28"/>
    <mergeCell ref="L28:S28"/>
    <mergeCell ref="A42:A43"/>
    <mergeCell ref="D42:E42"/>
    <mergeCell ref="K42:K43"/>
    <mergeCell ref="N42:O42"/>
    <mergeCell ref="B40:E40"/>
    <mergeCell ref="L40:O40"/>
    <mergeCell ref="B41:I41"/>
    <mergeCell ref="L41:S41"/>
    <mergeCell ref="F29:F30"/>
    <mergeCell ref="F42:F43"/>
    <mergeCell ref="P29:P30"/>
    <mergeCell ref="P42:P43"/>
    <mergeCell ref="A54:A55"/>
    <mergeCell ref="D54:E54"/>
    <mergeCell ref="K54:K55"/>
    <mergeCell ref="N54:O54"/>
    <mergeCell ref="B52:E52"/>
    <mergeCell ref="L52:O52"/>
    <mergeCell ref="B53:I53"/>
    <mergeCell ref="L53:S53"/>
    <mergeCell ref="A67:A68"/>
    <mergeCell ref="D67:E67"/>
    <mergeCell ref="K67:K68"/>
    <mergeCell ref="N67:O67"/>
    <mergeCell ref="B65:E65"/>
    <mergeCell ref="L65:O65"/>
    <mergeCell ref="B66:I66"/>
    <mergeCell ref="L66:S66"/>
    <mergeCell ref="F54:F55"/>
    <mergeCell ref="F67:F68"/>
    <mergeCell ref="P54:P55"/>
    <mergeCell ref="P67:P68"/>
    <mergeCell ref="A79:A80"/>
    <mergeCell ref="D79:E79"/>
    <mergeCell ref="K79:K80"/>
    <mergeCell ref="N79:O79"/>
    <mergeCell ref="B77:E77"/>
    <mergeCell ref="L77:O77"/>
    <mergeCell ref="B78:I78"/>
    <mergeCell ref="L78:S78"/>
    <mergeCell ref="A92:A93"/>
    <mergeCell ref="D92:E92"/>
    <mergeCell ref="K92:K93"/>
    <mergeCell ref="N92:O92"/>
    <mergeCell ref="B90:E90"/>
    <mergeCell ref="L90:O90"/>
    <mergeCell ref="B91:I91"/>
    <mergeCell ref="L91:S91"/>
    <mergeCell ref="F79:F80"/>
    <mergeCell ref="F92:F93"/>
    <mergeCell ref="P79:P80"/>
    <mergeCell ref="P92:P93"/>
    <mergeCell ref="A104:A105"/>
    <mergeCell ref="D104:E104"/>
    <mergeCell ref="K104:K105"/>
    <mergeCell ref="N104:O104"/>
    <mergeCell ref="B102:E102"/>
    <mergeCell ref="L102:O102"/>
    <mergeCell ref="B103:I103"/>
    <mergeCell ref="L103:S103"/>
    <mergeCell ref="A117:A118"/>
    <mergeCell ref="D117:E117"/>
    <mergeCell ref="K117:K118"/>
    <mergeCell ref="N117:O117"/>
    <mergeCell ref="B115:E115"/>
    <mergeCell ref="L115:O115"/>
    <mergeCell ref="B116:I116"/>
    <mergeCell ref="L116:S116"/>
    <mergeCell ref="F104:F105"/>
    <mergeCell ref="F117:F118"/>
    <mergeCell ref="P104:P105"/>
    <mergeCell ref="P117:P118"/>
    <mergeCell ref="A129:A130"/>
    <mergeCell ref="D129:E129"/>
    <mergeCell ref="K129:K130"/>
    <mergeCell ref="N129:O129"/>
    <mergeCell ref="B127:E127"/>
    <mergeCell ref="L127:O127"/>
    <mergeCell ref="B128:I128"/>
    <mergeCell ref="L128:S128"/>
    <mergeCell ref="A142:A143"/>
    <mergeCell ref="D142:E142"/>
    <mergeCell ref="K142:K143"/>
    <mergeCell ref="N142:O142"/>
    <mergeCell ref="B140:E140"/>
    <mergeCell ref="L140:O140"/>
    <mergeCell ref="B141:I141"/>
    <mergeCell ref="L141:S141"/>
    <mergeCell ref="F129:F130"/>
    <mergeCell ref="F142:F143"/>
    <mergeCell ref="P129:P130"/>
    <mergeCell ref="P142:P143"/>
    <mergeCell ref="A154:A155"/>
    <mergeCell ref="D154:E154"/>
    <mergeCell ref="K154:K155"/>
    <mergeCell ref="N154:O154"/>
    <mergeCell ref="B152:E152"/>
    <mergeCell ref="L152:O152"/>
    <mergeCell ref="B153:I153"/>
    <mergeCell ref="L153:S153"/>
    <mergeCell ref="A167:A168"/>
    <mergeCell ref="D167:E167"/>
    <mergeCell ref="K167:K168"/>
    <mergeCell ref="N167:O167"/>
    <mergeCell ref="B165:E165"/>
    <mergeCell ref="L165:O165"/>
    <mergeCell ref="B166:I166"/>
    <mergeCell ref="L166:S166"/>
    <mergeCell ref="F154:F155"/>
    <mergeCell ref="F167:F168"/>
    <mergeCell ref="P154:P155"/>
    <mergeCell ref="P167:P168"/>
    <mergeCell ref="A179:A180"/>
    <mergeCell ref="D179:E179"/>
    <mergeCell ref="K179:K180"/>
    <mergeCell ref="N179:O179"/>
    <mergeCell ref="B177:E177"/>
    <mergeCell ref="L177:O177"/>
    <mergeCell ref="B178:I178"/>
    <mergeCell ref="L178:S178"/>
    <mergeCell ref="A192:A193"/>
    <mergeCell ref="D192:E192"/>
    <mergeCell ref="K192:K193"/>
    <mergeCell ref="N192:O192"/>
    <mergeCell ref="B190:E190"/>
    <mergeCell ref="L190:O190"/>
    <mergeCell ref="B191:I191"/>
    <mergeCell ref="L191:S191"/>
    <mergeCell ref="F179:F180"/>
    <mergeCell ref="F192:F193"/>
    <mergeCell ref="P179:P180"/>
    <mergeCell ref="P192:P193"/>
    <mergeCell ref="A204:A205"/>
    <mergeCell ref="D204:E204"/>
    <mergeCell ref="K204:K205"/>
    <mergeCell ref="N204:O204"/>
    <mergeCell ref="B202:E202"/>
    <mergeCell ref="L202:O202"/>
    <mergeCell ref="B203:I203"/>
    <mergeCell ref="L203:S203"/>
    <mergeCell ref="A217:A218"/>
    <mergeCell ref="D217:E217"/>
    <mergeCell ref="K217:K218"/>
    <mergeCell ref="N217:O217"/>
    <mergeCell ref="B215:E215"/>
    <mergeCell ref="L215:O215"/>
    <mergeCell ref="B216:I216"/>
    <mergeCell ref="L216:S216"/>
    <mergeCell ref="F204:F205"/>
    <mergeCell ref="F217:F218"/>
    <mergeCell ref="P204:P205"/>
    <mergeCell ref="P217:P218"/>
    <mergeCell ref="A229:A230"/>
    <mergeCell ref="D229:E229"/>
    <mergeCell ref="K229:K230"/>
    <mergeCell ref="N229:O229"/>
    <mergeCell ref="B227:E227"/>
    <mergeCell ref="L227:O227"/>
    <mergeCell ref="B228:I228"/>
    <mergeCell ref="L228:S228"/>
    <mergeCell ref="A242:A243"/>
    <mergeCell ref="D242:E242"/>
    <mergeCell ref="K242:K243"/>
    <mergeCell ref="N242:O242"/>
    <mergeCell ref="B240:E240"/>
    <mergeCell ref="L240:O240"/>
    <mergeCell ref="B241:I241"/>
    <mergeCell ref="L241:S241"/>
    <mergeCell ref="F229:F230"/>
    <mergeCell ref="F242:F243"/>
    <mergeCell ref="P229:P230"/>
    <mergeCell ref="P242:P243"/>
    <mergeCell ref="A254:A255"/>
    <mergeCell ref="D254:E254"/>
    <mergeCell ref="K254:K255"/>
    <mergeCell ref="N254:O254"/>
    <mergeCell ref="B252:E252"/>
    <mergeCell ref="L252:O252"/>
    <mergeCell ref="B253:I253"/>
    <mergeCell ref="L253:S253"/>
    <mergeCell ref="A267:A268"/>
    <mergeCell ref="D267:E267"/>
    <mergeCell ref="K267:K268"/>
    <mergeCell ref="N267:O267"/>
    <mergeCell ref="B265:E265"/>
    <mergeCell ref="L265:O265"/>
    <mergeCell ref="B266:I266"/>
    <mergeCell ref="L266:S266"/>
    <mergeCell ref="F254:F255"/>
    <mergeCell ref="F267:F268"/>
    <mergeCell ref="P254:P255"/>
    <mergeCell ref="P267:P268"/>
    <mergeCell ref="A279:A280"/>
    <mergeCell ref="D279:E279"/>
    <mergeCell ref="K279:K280"/>
    <mergeCell ref="N279:O279"/>
    <mergeCell ref="B277:E277"/>
    <mergeCell ref="L277:O277"/>
    <mergeCell ref="B278:I278"/>
    <mergeCell ref="L278:S278"/>
    <mergeCell ref="A292:A293"/>
    <mergeCell ref="D292:E292"/>
    <mergeCell ref="K292:K293"/>
    <mergeCell ref="N292:O292"/>
    <mergeCell ref="B290:E290"/>
    <mergeCell ref="L290:O290"/>
    <mergeCell ref="B291:I291"/>
    <mergeCell ref="L291:S291"/>
    <mergeCell ref="F279:F280"/>
    <mergeCell ref="F292:F293"/>
    <mergeCell ref="P279:P280"/>
    <mergeCell ref="P292:P293"/>
    <mergeCell ref="A304:A305"/>
    <mergeCell ref="D304:E304"/>
    <mergeCell ref="K304:K305"/>
    <mergeCell ref="N304:O304"/>
    <mergeCell ref="B302:E302"/>
    <mergeCell ref="L302:O302"/>
    <mergeCell ref="B303:I303"/>
    <mergeCell ref="L303:S303"/>
    <mergeCell ref="A317:A318"/>
    <mergeCell ref="D317:E317"/>
    <mergeCell ref="K317:K318"/>
    <mergeCell ref="N317:O317"/>
    <mergeCell ref="B315:E315"/>
    <mergeCell ref="L315:O315"/>
    <mergeCell ref="B316:I316"/>
    <mergeCell ref="L316:S316"/>
    <mergeCell ref="F304:F305"/>
    <mergeCell ref="F317:F318"/>
    <mergeCell ref="P304:P305"/>
    <mergeCell ref="P317:P318"/>
    <mergeCell ref="A329:A330"/>
    <mergeCell ref="D329:E329"/>
    <mergeCell ref="K329:K330"/>
    <mergeCell ref="N329:O329"/>
    <mergeCell ref="B327:E327"/>
    <mergeCell ref="L327:O327"/>
    <mergeCell ref="B328:I328"/>
    <mergeCell ref="L328:S328"/>
    <mergeCell ref="A342:A343"/>
    <mergeCell ref="D342:E342"/>
    <mergeCell ref="K342:K343"/>
    <mergeCell ref="N342:O342"/>
    <mergeCell ref="B340:E340"/>
    <mergeCell ref="L340:O340"/>
    <mergeCell ref="B341:I341"/>
    <mergeCell ref="L341:S341"/>
    <mergeCell ref="F329:F330"/>
    <mergeCell ref="F342:F343"/>
    <mergeCell ref="P329:P330"/>
    <mergeCell ref="P342:P343"/>
    <mergeCell ref="A354:A355"/>
    <mergeCell ref="D354:E354"/>
    <mergeCell ref="K354:K355"/>
    <mergeCell ref="N354:O354"/>
    <mergeCell ref="B352:E352"/>
    <mergeCell ref="L352:O352"/>
    <mergeCell ref="B353:I353"/>
    <mergeCell ref="L353:S353"/>
    <mergeCell ref="A367:A368"/>
    <mergeCell ref="D367:E367"/>
    <mergeCell ref="K367:K368"/>
    <mergeCell ref="N367:O367"/>
    <mergeCell ref="B365:E365"/>
    <mergeCell ref="L365:O365"/>
    <mergeCell ref="B366:I366"/>
    <mergeCell ref="L366:S366"/>
    <mergeCell ref="F354:F355"/>
    <mergeCell ref="F367:F368"/>
    <mergeCell ref="P354:P355"/>
    <mergeCell ref="P367:P368"/>
  </mergeCells>
  <phoneticPr fontId="72" type="noConversion"/>
  <conditionalFormatting sqref="T246:T248 T18:T20 T35:T37 T211:T213 T228:T230 T99:T102 B1:E1 L1:O1 B14:E14 L14:O14 T84:T86 T131:T133 T54:T55 T67:T68 T163:T165 T147:T150 T116 T179:T180 T194:T195 G190:I190 G177:I177 G165:I165 G152:I152 G140:I140 G127:I127 G115:I115 G102:I102 G90:I90 G77:I77 G65:I65 G52:I52 G40:I40 G27:I27 G2:I2 G15:I15 Q190 Q177 Q165 Q152 Q140 Q127 Q115 Q102 Q90 Q77 Q65 Q52 Q40 Q27 Q2 Q15 I1 A2:B3 K2:L3 T3 I14 A15:B16 K15:L16 A27:B28 K27:L28 A40:B41 K40:L41 A52:B53 K52:L53 A65:B66 K65:L66 A77:B78 K77:L78 A90:B91 K90:L91 A102:B103 K102:L103 A115:B116 K115:L116 A127:B128 K127:L128 A140:B141 K140:L141 A152:B153 K152:L153 A165:B166 K165:L166 A177:B178 K177:L178 A190:B191 K190:L191 S14:S15 S1:T2 S27 S40 S52 S65 S77 S90 S102 S115 S127 S140 S152 S165 S177 S190">
    <cfRule type="cellIs" dxfId="61" priority="72" stopIfTrue="1" operator="equal">
      <formula>0</formula>
    </cfRule>
  </conditionalFormatting>
  <conditionalFormatting sqref="G215:I215 G202:I202 Q215 Q202 A202:B203 K202:L203 A215:B216 K215:L216 S202 S215">
    <cfRule type="cellIs" dxfId="60" priority="71" stopIfTrue="1" operator="equal">
      <formula>0</formula>
    </cfRule>
  </conditionalFormatting>
  <conditionalFormatting sqref="G240:I240 G227:I227 Q240 Q227 A227:B228 K227:L228 A240:B241 K240:L241 S227 S240">
    <cfRule type="cellIs" dxfId="59" priority="70" stopIfTrue="1" operator="equal">
      <formula>0</formula>
    </cfRule>
  </conditionalFormatting>
  <conditionalFormatting sqref="A253:B253 K253:L253 A266:B266 K266:L266 A252 K252 A265 K265 G265:I265 G252:I252 Q265 Q252 S252 S265">
    <cfRule type="cellIs" dxfId="58" priority="69" stopIfTrue="1" operator="equal">
      <formula>0</formula>
    </cfRule>
  </conditionalFormatting>
  <conditionalFormatting sqref="A278:B278 K278:L278 A291:B291 K291:L291 A277 K277 A290 K290 G290:I290 G277:I277 Q290 Q277 S277 S290">
    <cfRule type="cellIs" dxfId="57" priority="68" stopIfTrue="1" operator="equal">
      <formula>0</formula>
    </cfRule>
  </conditionalFormatting>
  <conditionalFormatting sqref="A303:B303 K303:L303 A316:B316 K316:L316 A302 K302 A315 K315 G315:I315 G302:I302 Q315 Q302 S302 S315">
    <cfRule type="cellIs" dxfId="56" priority="67" stopIfTrue="1" operator="equal">
      <formula>0</formula>
    </cfRule>
  </conditionalFormatting>
  <conditionalFormatting sqref="A328:B328 K328:L328 A341:B341 K341:L341 A327 K327 A340 K340 G340:I340 G327:I327 Q340 Q327 S327 S340">
    <cfRule type="cellIs" dxfId="55" priority="66" stopIfTrue="1" operator="equal">
      <formula>0</formula>
    </cfRule>
  </conditionalFormatting>
  <conditionalFormatting sqref="A353:B353 K353:L353 A366:B366 K366:L366 A352 K352 A365 K365 G365:I365 G352:I352 Q365 Q352 S352 S365">
    <cfRule type="cellIs" dxfId="54" priority="65" stopIfTrue="1" operator="equal">
      <formula>0</formula>
    </cfRule>
  </conditionalFormatting>
  <conditionalFormatting sqref="B252">
    <cfRule type="cellIs" dxfId="53" priority="64" stopIfTrue="1" operator="equal">
      <formula>0</formula>
    </cfRule>
  </conditionalFormatting>
  <conditionalFormatting sqref="L252">
    <cfRule type="cellIs" dxfId="52" priority="63" stopIfTrue="1" operator="equal">
      <formula>0</formula>
    </cfRule>
  </conditionalFormatting>
  <conditionalFormatting sqref="B265">
    <cfRule type="cellIs" dxfId="51" priority="62" stopIfTrue="1" operator="equal">
      <formula>0</formula>
    </cfRule>
  </conditionalFormatting>
  <conditionalFormatting sqref="L265">
    <cfRule type="cellIs" dxfId="50" priority="61" stopIfTrue="1" operator="equal">
      <formula>0</formula>
    </cfRule>
  </conditionalFormatting>
  <conditionalFormatting sqref="B277">
    <cfRule type="cellIs" dxfId="49" priority="60" stopIfTrue="1" operator="equal">
      <formula>0</formula>
    </cfRule>
  </conditionalFormatting>
  <conditionalFormatting sqref="L277">
    <cfRule type="cellIs" dxfId="48" priority="59" stopIfTrue="1" operator="equal">
      <formula>0</formula>
    </cfRule>
  </conditionalFormatting>
  <conditionalFormatting sqref="B290">
    <cfRule type="cellIs" dxfId="47" priority="58" stopIfTrue="1" operator="equal">
      <formula>0</formula>
    </cfRule>
  </conditionalFormatting>
  <conditionalFormatting sqref="L290">
    <cfRule type="cellIs" dxfId="46" priority="57" stopIfTrue="1" operator="equal">
      <formula>0</formula>
    </cfRule>
  </conditionalFormatting>
  <conditionalFormatting sqref="B302">
    <cfRule type="cellIs" dxfId="45" priority="56" stopIfTrue="1" operator="equal">
      <formula>0</formula>
    </cfRule>
  </conditionalFormatting>
  <conditionalFormatting sqref="L302">
    <cfRule type="cellIs" dxfId="44" priority="55" stopIfTrue="1" operator="equal">
      <formula>0</formula>
    </cfRule>
  </conditionalFormatting>
  <conditionalFormatting sqref="B315">
    <cfRule type="cellIs" dxfId="43" priority="54" stopIfTrue="1" operator="equal">
      <formula>0</formula>
    </cfRule>
  </conditionalFormatting>
  <conditionalFormatting sqref="L315">
    <cfRule type="cellIs" dxfId="42" priority="53" stopIfTrue="1" operator="equal">
      <formula>0</formula>
    </cfRule>
  </conditionalFormatting>
  <conditionalFormatting sqref="B327">
    <cfRule type="cellIs" dxfId="41" priority="52" stopIfTrue="1" operator="equal">
      <formula>0</formula>
    </cfRule>
  </conditionalFormatting>
  <conditionalFormatting sqref="L327">
    <cfRule type="cellIs" dxfId="40" priority="51" stopIfTrue="1" operator="equal">
      <formula>0</formula>
    </cfRule>
  </conditionalFormatting>
  <conditionalFormatting sqref="B340">
    <cfRule type="cellIs" dxfId="39" priority="50" stopIfTrue="1" operator="equal">
      <formula>0</formula>
    </cfRule>
  </conditionalFormatting>
  <conditionalFormatting sqref="L340">
    <cfRule type="cellIs" dxfId="38" priority="49" stopIfTrue="1" operator="equal">
      <formula>0</formula>
    </cfRule>
  </conditionalFormatting>
  <conditionalFormatting sqref="B352">
    <cfRule type="cellIs" dxfId="37" priority="48" stopIfTrue="1" operator="equal">
      <formula>0</formula>
    </cfRule>
  </conditionalFormatting>
  <conditionalFormatting sqref="L352">
    <cfRule type="cellIs" dxfId="36" priority="47" stopIfTrue="1" operator="equal">
      <formula>0</formula>
    </cfRule>
  </conditionalFormatting>
  <conditionalFormatting sqref="B365">
    <cfRule type="cellIs" dxfId="35" priority="46" stopIfTrue="1" operator="equal">
      <formula>0</formula>
    </cfRule>
  </conditionalFormatting>
  <conditionalFormatting sqref="L365">
    <cfRule type="cellIs" dxfId="34" priority="45" stopIfTrue="1" operator="equal">
      <formula>0</formula>
    </cfRule>
  </conditionalFormatting>
  <conditionalFormatting sqref="F2 F15 F27 F40 F52 F65 F77 F90 F102 F115 F127 F140 F152 F165 F177 F190">
    <cfRule type="cellIs" dxfId="33" priority="44" stopIfTrue="1" operator="equal">
      <formula>0</formula>
    </cfRule>
  </conditionalFormatting>
  <conditionalFormatting sqref="F202 F215">
    <cfRule type="cellIs" dxfId="32" priority="43" stopIfTrue="1" operator="equal">
      <formula>0</formula>
    </cfRule>
  </conditionalFormatting>
  <conditionalFormatting sqref="F227 F240">
    <cfRule type="cellIs" dxfId="31" priority="42" stopIfTrue="1" operator="equal">
      <formula>0</formula>
    </cfRule>
  </conditionalFormatting>
  <conditionalFormatting sqref="F252">
    <cfRule type="cellIs" dxfId="30" priority="36" stopIfTrue="1" operator="equal">
      <formula>0</formula>
    </cfRule>
  </conditionalFormatting>
  <conditionalFormatting sqref="F265">
    <cfRule type="cellIs" dxfId="29" priority="35" stopIfTrue="1" operator="equal">
      <formula>0</formula>
    </cfRule>
  </conditionalFormatting>
  <conditionalFormatting sqref="F277">
    <cfRule type="cellIs" dxfId="28" priority="34" stopIfTrue="1" operator="equal">
      <formula>0</formula>
    </cfRule>
  </conditionalFormatting>
  <conditionalFormatting sqref="F290">
    <cfRule type="cellIs" dxfId="27" priority="33" stopIfTrue="1" operator="equal">
      <formula>0</formula>
    </cfRule>
  </conditionalFormatting>
  <conditionalFormatting sqref="F302">
    <cfRule type="cellIs" dxfId="26" priority="32" stopIfTrue="1" operator="equal">
      <formula>0</formula>
    </cfRule>
  </conditionalFormatting>
  <conditionalFormatting sqref="F315">
    <cfRule type="cellIs" dxfId="25" priority="31" stopIfTrue="1" operator="equal">
      <formula>0</formula>
    </cfRule>
  </conditionalFormatting>
  <conditionalFormatting sqref="F327">
    <cfRule type="cellIs" dxfId="24" priority="30" stopIfTrue="1" operator="equal">
      <formula>0</formula>
    </cfRule>
  </conditionalFormatting>
  <conditionalFormatting sqref="F340">
    <cfRule type="cellIs" dxfId="23" priority="29" stopIfTrue="1" operator="equal">
      <formula>0</formula>
    </cfRule>
  </conditionalFormatting>
  <conditionalFormatting sqref="F352">
    <cfRule type="cellIs" dxfId="22" priority="28" stopIfTrue="1" operator="equal">
      <formula>0</formula>
    </cfRule>
  </conditionalFormatting>
  <conditionalFormatting sqref="F365">
    <cfRule type="cellIs" dxfId="21" priority="27" stopIfTrue="1" operator="equal">
      <formula>0</formula>
    </cfRule>
  </conditionalFormatting>
  <conditionalFormatting sqref="P2 P15 P27 P40 P52 P65 P77 P90 P102 P115 P127 P140 P152 P165 P177 P190">
    <cfRule type="cellIs" dxfId="20" priority="26" stopIfTrue="1" operator="equal">
      <formula>0</formula>
    </cfRule>
  </conditionalFormatting>
  <conditionalFormatting sqref="P202 P215">
    <cfRule type="cellIs" dxfId="19" priority="25" stopIfTrue="1" operator="equal">
      <formula>0</formula>
    </cfRule>
  </conditionalFormatting>
  <conditionalFormatting sqref="P227 P240">
    <cfRule type="cellIs" dxfId="18" priority="24" stopIfTrue="1" operator="equal">
      <formula>0</formula>
    </cfRule>
  </conditionalFormatting>
  <conditionalFormatting sqref="P252">
    <cfRule type="cellIs" dxfId="17" priority="18" stopIfTrue="1" operator="equal">
      <formula>0</formula>
    </cfRule>
  </conditionalFormatting>
  <conditionalFormatting sqref="P265">
    <cfRule type="cellIs" dxfId="16" priority="17" stopIfTrue="1" operator="equal">
      <formula>0</formula>
    </cfRule>
  </conditionalFormatting>
  <conditionalFormatting sqref="P277">
    <cfRule type="cellIs" dxfId="15" priority="16" stopIfTrue="1" operator="equal">
      <formula>0</formula>
    </cfRule>
  </conditionalFormatting>
  <conditionalFormatting sqref="P290">
    <cfRule type="cellIs" dxfId="14" priority="15" stopIfTrue="1" operator="equal">
      <formula>0</formula>
    </cfRule>
  </conditionalFormatting>
  <conditionalFormatting sqref="P302">
    <cfRule type="cellIs" dxfId="13" priority="14" stopIfTrue="1" operator="equal">
      <formula>0</formula>
    </cfRule>
  </conditionalFormatting>
  <conditionalFormatting sqref="P315">
    <cfRule type="cellIs" dxfId="12" priority="13" stopIfTrue="1" operator="equal">
      <formula>0</formula>
    </cfRule>
  </conditionalFormatting>
  <conditionalFormatting sqref="P327">
    <cfRule type="cellIs" dxfId="11" priority="12" stopIfTrue="1" operator="equal">
      <formula>0</formula>
    </cfRule>
  </conditionalFormatting>
  <conditionalFormatting sqref="P340">
    <cfRule type="cellIs" dxfId="10" priority="11" stopIfTrue="1" operator="equal">
      <formula>0</formula>
    </cfRule>
  </conditionalFormatting>
  <conditionalFormatting sqref="P352">
    <cfRule type="cellIs" dxfId="9" priority="10" stopIfTrue="1" operator="equal">
      <formula>0</formula>
    </cfRule>
  </conditionalFormatting>
  <conditionalFormatting sqref="P365">
    <cfRule type="cellIs" dxfId="8" priority="9" stopIfTrue="1" operator="equal">
      <formula>0</formula>
    </cfRule>
  </conditionalFormatting>
  <conditionalFormatting sqref="R190 R177 R165 R152 R140 R127 R115 R102 R90 R77 R65 R52 R40 R27 R2 R15">
    <cfRule type="cellIs" dxfId="7" priority="8" stopIfTrue="1" operator="equal">
      <formula>0</formula>
    </cfRule>
  </conditionalFormatting>
  <conditionalFormatting sqref="R215 R202">
    <cfRule type="cellIs" dxfId="6" priority="7" stopIfTrue="1" operator="equal">
      <formula>0</formula>
    </cfRule>
  </conditionalFormatting>
  <conditionalFormatting sqref="R240 R227">
    <cfRule type="cellIs" dxfId="5" priority="6" stopIfTrue="1" operator="equal">
      <formula>0</formula>
    </cfRule>
  </conditionalFormatting>
  <conditionalFormatting sqref="R265 R252">
    <cfRule type="cellIs" dxfId="4" priority="5" stopIfTrue="1" operator="equal">
      <formula>0</formula>
    </cfRule>
  </conditionalFormatting>
  <conditionalFormatting sqref="R290 R277">
    <cfRule type="cellIs" dxfId="3" priority="4" stopIfTrue="1" operator="equal">
      <formula>0</formula>
    </cfRule>
  </conditionalFormatting>
  <conditionalFormatting sqref="R315 R302">
    <cfRule type="cellIs" dxfId="2" priority="3" stopIfTrue="1" operator="equal">
      <formula>0</formula>
    </cfRule>
  </conditionalFormatting>
  <conditionalFormatting sqref="R340 R327">
    <cfRule type="cellIs" dxfId="1" priority="2" stopIfTrue="1" operator="equal">
      <formula>0</formula>
    </cfRule>
  </conditionalFormatting>
  <conditionalFormatting sqref="R365 R352">
    <cfRule type="cellIs" dxfId="0" priority="1" stopIfTrue="1" operator="equal">
      <formula>0</formula>
    </cfRule>
  </conditionalFormatting>
  <printOptions horizontalCentered="1" verticalCentered="1"/>
  <pageMargins left="0.25" right="0.25" top="0.5" bottom="0.5" header="0.5" footer="0.5"/>
  <pageSetup scale="9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F217"/>
  <sheetViews>
    <sheetView showGridLines="0" workbookViewId="0"/>
  </sheetViews>
  <sheetFormatPr defaultColWidth="8.85546875" defaultRowHeight="15"/>
  <cols>
    <col min="1" max="1" width="3" style="36" customWidth="1"/>
    <col min="2" max="3" width="15.7109375" style="378" customWidth="1"/>
    <col min="4" max="5" width="12.7109375" style="378" customWidth="1"/>
    <col min="6" max="6" width="15.42578125" style="378" hidden="1" customWidth="1"/>
    <col min="7" max="16384" width="8.85546875" style="36"/>
  </cols>
  <sheetData>
    <row r="2" spans="2:6" ht="25.5">
      <c r="C2" s="253" t="s">
        <v>126</v>
      </c>
    </row>
    <row r="3" spans="2:6" s="379" customFormat="1">
      <c r="B3" s="192"/>
      <c r="C3" s="192"/>
      <c r="D3" s="192" t="s">
        <v>95</v>
      </c>
      <c r="E3" s="192" t="s">
        <v>101</v>
      </c>
      <c r="F3" s="378"/>
    </row>
    <row r="4" spans="2:6" s="379" customFormat="1" ht="15.75" thickBot="1">
      <c r="B4" s="192" t="s">
        <v>96</v>
      </c>
      <c r="C4" s="192" t="s">
        <v>97</v>
      </c>
      <c r="D4" s="192" t="s">
        <v>98</v>
      </c>
      <c r="E4" s="192" t="s">
        <v>65</v>
      </c>
      <c r="F4" s="378"/>
    </row>
    <row r="5" spans="2:6" ht="20.100000000000001" customHeight="1">
      <c r="B5" s="517" t="str">
        <f ca="1">IF(F5&lt;&gt;"",(RIGHT(F5,LEN(F5)-SEARCH(" ",F5,1))),"")</f>
        <v>Garber</v>
      </c>
      <c r="C5" s="518" t="str">
        <f ca="1">IF(F5&lt;&gt;"",LEFT(F5,SEARCH(" ",F5,1)),"")</f>
        <v xml:space="preserve">Jon </v>
      </c>
      <c r="D5" s="519">
        <f ca="1">IF(B5&lt;&gt;"",('Final Scores'!G6),"")</f>
        <v>4954.0673311732116</v>
      </c>
      <c r="E5" s="520">
        <f ca="1">IF(B5&lt;&gt;"",((D5/$D$5)*100)*(COUNTA('Flight Groups'!$C$6:$C$65)-'Final Scores'!B6+1),"")</f>
        <v>600</v>
      </c>
      <c r="F5" s="521" t="str">
        <f ca="1">'Final Scores'!C6</f>
        <v>Jon Garber</v>
      </c>
    </row>
    <row r="6" spans="2:6" ht="20.100000000000001" customHeight="1">
      <c r="B6" s="522" t="str">
        <f t="shared" ref="B6:B64" ca="1" si="0">IF(F6&lt;&gt;"",(RIGHT(F6,LEN(F6)-SEARCH(" ",F6,1))),"")</f>
        <v>Suter</v>
      </c>
      <c r="C6" s="523" t="str">
        <f t="shared" ref="C6:C64" ca="1" si="1">IF(F6&lt;&gt;"",LEFT(F6,SEARCH(" ",F6,1)),"")</f>
        <v xml:space="preserve">Curtis </v>
      </c>
      <c r="D6" s="524">
        <f ca="1">IF(B6&lt;&gt;"",('Final Scores'!G7),"")</f>
        <v>4903.1963470319633</v>
      </c>
      <c r="E6" s="525">
        <f ca="1">IF(B6&lt;&gt;"",((D6/$D$5)*100)*(COUNTA('Flight Groups'!$C$6:$C$65)-'Final Scores'!B6+1),"")</f>
        <v>593.83888258993034</v>
      </c>
      <c r="F6" s="521" t="str">
        <f ca="1">'Final Scores'!C7</f>
        <v>Curtis Suter</v>
      </c>
    </row>
    <row r="7" spans="2:6" ht="20.100000000000001" customHeight="1">
      <c r="B7" s="522" t="str">
        <f t="shared" ca="1" si="0"/>
        <v>Thuesen</v>
      </c>
      <c r="C7" s="523" t="str">
        <f t="shared" ca="1" si="1"/>
        <v xml:space="preserve">Carl </v>
      </c>
      <c r="D7" s="524">
        <f ca="1">IF(B7&lt;&gt;"",('Final Scores'!G8),"")</f>
        <v>3837.8916449086164</v>
      </c>
      <c r="E7" s="525">
        <f ca="1">IF(B7&lt;&gt;"",((D7/$D$5)*100)*(COUNTA('Flight Groups'!$C$6:$C$65)-'Final Scores'!B8+1),"")</f>
        <v>309.87803663942009</v>
      </c>
      <c r="F7" s="521" t="str">
        <f ca="1">'Final Scores'!C8</f>
        <v>Carl Thuesen</v>
      </c>
    </row>
    <row r="8" spans="2:6" ht="20.100000000000001" customHeight="1">
      <c r="B8" s="522" t="str">
        <f t="shared" ca="1" si="0"/>
        <v>Douglas</v>
      </c>
      <c r="C8" s="523" t="str">
        <f t="shared" ca="1" si="1"/>
        <v xml:space="preserve">Greg </v>
      </c>
      <c r="D8" s="524">
        <f ca="1">IF(B8&lt;&gt;"",('Final Scores'!G9),"")</f>
        <v>3815.8411720114727</v>
      </c>
      <c r="E8" s="525">
        <f ca="1">IF(B8&lt;&gt;"",((D8/$D$5)*100)*(COUNTA('Flight Groups'!$C$6:$C$65)-'Final Scores'!B9+1),"")</f>
        <v>231.07323237214541</v>
      </c>
      <c r="F8" s="521" t="str">
        <f ca="1">'Final Scores'!C9</f>
        <v>Greg Douglas</v>
      </c>
    </row>
    <row r="9" spans="2:6" ht="20.100000000000001" customHeight="1">
      <c r="B9" s="522" t="str">
        <f t="shared" ca="1" si="0"/>
        <v>Aasen</v>
      </c>
      <c r="C9" s="523" t="str">
        <f t="shared" ca="1" si="1"/>
        <v xml:space="preserve">Hal </v>
      </c>
      <c r="D9" s="524">
        <f ca="1">IF(B9&lt;&gt;"",('Final Scores'!G10),"")</f>
        <v>2856.2884800920651</v>
      </c>
      <c r="E9" s="525">
        <f ca="1">IF(B9&lt;&gt;"",((D9/$D$5)*100)*(COUNTA('Flight Groups'!$C$6:$C$65)-'Final Scores'!B10+1),"")</f>
        <v>115.31084618567931</v>
      </c>
      <c r="F9" s="521" t="str">
        <f ca="1">'Final Scores'!C10</f>
        <v>Hal Aasen</v>
      </c>
    </row>
    <row r="10" spans="2:6" ht="20.100000000000001" customHeight="1">
      <c r="B10" s="522" t="str">
        <f t="shared" ca="1" si="0"/>
        <v>Baber</v>
      </c>
      <c r="C10" s="523" t="str">
        <f t="shared" ca="1" si="1"/>
        <v xml:space="preserve">Chip </v>
      </c>
      <c r="D10" s="524">
        <f ca="1">IF(B10&lt;&gt;"",('Final Scores'!G11),"")</f>
        <v>437.15846994535519</v>
      </c>
      <c r="E10" s="525">
        <f ca="1">IF(B10&lt;&gt;"",((D10/$D$5)*100)*(COUNTA('Flight Groups'!$C$6:$C$65)-'Final Scores'!B11+1),"")</f>
        <v>8.8242335180742941</v>
      </c>
      <c r="F10" s="521" t="str">
        <f ca="1">'Final Scores'!C11</f>
        <v>Chip Baber</v>
      </c>
    </row>
    <row r="11" spans="2:6" ht="20.100000000000001" customHeight="1">
      <c r="B11" s="522" t="str">
        <f t="shared" ca="1" si="0"/>
        <v/>
      </c>
      <c r="C11" s="523" t="str">
        <f t="shared" ca="1" si="1"/>
        <v/>
      </c>
      <c r="D11" s="524" t="str">
        <f ca="1">IF(B11&lt;&gt;"",('Final Scores'!G12),"")</f>
        <v/>
      </c>
      <c r="E11" s="525" t="str">
        <f ca="1">IF(B11&lt;&gt;"",((D11/$D$5)*100)*(COUNTA('Flight Groups'!$C$6:$C$65)-'Final Scores'!B12+1),"")</f>
        <v/>
      </c>
      <c r="F11" s="521" t="str">
        <f ca="1">'Final Scores'!C12</f>
        <v/>
      </c>
    </row>
    <row r="12" spans="2:6" ht="20.100000000000001" customHeight="1">
      <c r="B12" s="522" t="str">
        <f t="shared" ca="1" si="0"/>
        <v/>
      </c>
      <c r="C12" s="523" t="str">
        <f t="shared" ca="1" si="1"/>
        <v/>
      </c>
      <c r="D12" s="524" t="str">
        <f ca="1">IF(B12&lt;&gt;"",('Final Scores'!G13),"")</f>
        <v/>
      </c>
      <c r="E12" s="525" t="str">
        <f ca="1">IF(B12&lt;&gt;"",((D12/$D$5)*100)*(COUNTA('Flight Groups'!$C$6:$C$65)-'Final Scores'!B13+1),"")</f>
        <v/>
      </c>
      <c r="F12" s="521" t="str">
        <f ca="1">'Final Scores'!C13</f>
        <v/>
      </c>
    </row>
    <row r="13" spans="2:6" ht="20.100000000000001" customHeight="1">
      <c r="B13" s="522" t="str">
        <f t="shared" ca="1" si="0"/>
        <v/>
      </c>
      <c r="C13" s="523" t="str">
        <f t="shared" ca="1" si="1"/>
        <v/>
      </c>
      <c r="D13" s="524" t="str">
        <f ca="1">IF(B13&lt;&gt;"",('Final Scores'!G14),"")</f>
        <v/>
      </c>
      <c r="E13" s="525" t="str">
        <f ca="1">IF(B13&lt;&gt;"",((D13/$D$5)*100)*(COUNTA('Flight Groups'!$C$6:$C$65)-'Final Scores'!B14+1),"")</f>
        <v/>
      </c>
      <c r="F13" s="521" t="str">
        <f ca="1">'Final Scores'!C14</f>
        <v/>
      </c>
    </row>
    <row r="14" spans="2:6" ht="20.100000000000001" customHeight="1">
      <c r="B14" s="522" t="str">
        <f t="shared" ca="1" si="0"/>
        <v/>
      </c>
      <c r="C14" s="523" t="str">
        <f t="shared" ca="1" si="1"/>
        <v/>
      </c>
      <c r="D14" s="524" t="str">
        <f ca="1">IF(B14&lt;&gt;"",('Final Scores'!G15),"")</f>
        <v/>
      </c>
      <c r="E14" s="525" t="str">
        <f ca="1">IF(B14&lt;&gt;"",((D14/$D$5)*100)*(COUNTA('Flight Groups'!$C$6:$C$65)-'Final Scores'!B15+1),"")</f>
        <v/>
      </c>
      <c r="F14" s="521" t="str">
        <f ca="1">'Final Scores'!C15</f>
        <v/>
      </c>
    </row>
    <row r="15" spans="2:6" ht="20.100000000000001" customHeight="1">
      <c r="B15" s="522" t="str">
        <f t="shared" ca="1" si="0"/>
        <v/>
      </c>
      <c r="C15" s="523" t="str">
        <f t="shared" ca="1" si="1"/>
        <v/>
      </c>
      <c r="D15" s="524" t="str">
        <f ca="1">IF(B15&lt;&gt;"",('Final Scores'!G16),"")</f>
        <v/>
      </c>
      <c r="E15" s="525" t="str">
        <f ca="1">IF(B15&lt;&gt;"",((D15/$D$5)*100)*(COUNTA('Flight Groups'!$C$6:$C$65)-'Final Scores'!B16+1),"")</f>
        <v/>
      </c>
      <c r="F15" s="521" t="str">
        <f ca="1">'Final Scores'!C16</f>
        <v/>
      </c>
    </row>
    <row r="16" spans="2:6" ht="20.100000000000001" customHeight="1">
      <c r="B16" s="522" t="str">
        <f t="shared" ca="1" si="0"/>
        <v/>
      </c>
      <c r="C16" s="523" t="str">
        <f t="shared" ca="1" si="1"/>
        <v/>
      </c>
      <c r="D16" s="524" t="str">
        <f ca="1">IF(B16&lt;&gt;"",('Final Scores'!G17),"")</f>
        <v/>
      </c>
      <c r="E16" s="525" t="str">
        <f ca="1">IF(B16&lt;&gt;"",((D16/$D$5)*100)*(COUNTA('Flight Groups'!$C$6:$C$65)-'Final Scores'!B17+1),"")</f>
        <v/>
      </c>
      <c r="F16" s="521" t="str">
        <f ca="1">'Final Scores'!C17</f>
        <v/>
      </c>
    </row>
    <row r="17" spans="2:6" ht="20.100000000000001" customHeight="1">
      <c r="B17" s="522" t="str">
        <f t="shared" ca="1" si="0"/>
        <v/>
      </c>
      <c r="C17" s="523" t="str">
        <f t="shared" ca="1" si="1"/>
        <v/>
      </c>
      <c r="D17" s="524" t="str">
        <f ca="1">IF(B17&lt;&gt;"",('Final Scores'!G18),"")</f>
        <v/>
      </c>
      <c r="E17" s="525" t="str">
        <f ca="1">IF(B17&lt;&gt;"",((D17/$D$5)*100)*(COUNTA('Flight Groups'!$C$6:$C$65)-'Final Scores'!B18+1),"")</f>
        <v/>
      </c>
      <c r="F17" s="521" t="str">
        <f ca="1">'Final Scores'!C18</f>
        <v/>
      </c>
    </row>
    <row r="18" spans="2:6" ht="20.100000000000001" customHeight="1">
      <c r="B18" s="522" t="str">
        <f t="shared" ca="1" si="0"/>
        <v/>
      </c>
      <c r="C18" s="523" t="str">
        <f t="shared" ca="1" si="1"/>
        <v/>
      </c>
      <c r="D18" s="524" t="str">
        <f ca="1">IF(B18&lt;&gt;"",('Final Scores'!G19),"")</f>
        <v/>
      </c>
      <c r="E18" s="525" t="str">
        <f ca="1">IF(B18&lt;&gt;"",((D18/$D$5)*100)*(COUNTA('Flight Groups'!$C$6:$C$65)-'Final Scores'!B19+1),"")</f>
        <v/>
      </c>
      <c r="F18" s="521" t="str">
        <f ca="1">'Final Scores'!C19</f>
        <v/>
      </c>
    </row>
    <row r="19" spans="2:6" ht="20.100000000000001" customHeight="1">
      <c r="B19" s="522" t="str">
        <f t="shared" ca="1" si="0"/>
        <v/>
      </c>
      <c r="C19" s="523" t="str">
        <f t="shared" ca="1" si="1"/>
        <v/>
      </c>
      <c r="D19" s="524" t="str">
        <f ca="1">IF(B19&lt;&gt;"",('Final Scores'!G20),"")</f>
        <v/>
      </c>
      <c r="E19" s="525" t="str">
        <f ca="1">IF(B19&lt;&gt;"",((D19/$D$5)*100)*(COUNTA('Flight Groups'!$C$6:$C$65)-'Final Scores'!B20+1),"")</f>
        <v/>
      </c>
      <c r="F19" s="521" t="str">
        <f ca="1">'Final Scores'!C20</f>
        <v/>
      </c>
    </row>
    <row r="20" spans="2:6" ht="20.100000000000001" customHeight="1">
      <c r="B20" s="522" t="str">
        <f t="shared" ca="1" si="0"/>
        <v/>
      </c>
      <c r="C20" s="523" t="str">
        <f t="shared" ca="1" si="1"/>
        <v/>
      </c>
      <c r="D20" s="524" t="str">
        <f ca="1">IF(B20&lt;&gt;"",('Final Scores'!G21),"")</f>
        <v/>
      </c>
      <c r="E20" s="525" t="str">
        <f ca="1">IF(B20&lt;&gt;"",((D20/$D$5)*100)*(COUNTA('Flight Groups'!$C$6:$C$65)-'Final Scores'!B21+1),"")</f>
        <v/>
      </c>
      <c r="F20" s="521" t="str">
        <f ca="1">'Final Scores'!C21</f>
        <v/>
      </c>
    </row>
    <row r="21" spans="2:6" ht="20.100000000000001" customHeight="1">
      <c r="B21" s="522" t="str">
        <f t="shared" ca="1" si="0"/>
        <v/>
      </c>
      <c r="C21" s="523" t="str">
        <f t="shared" ca="1" si="1"/>
        <v/>
      </c>
      <c r="D21" s="524" t="str">
        <f ca="1">IF(B21&lt;&gt;"",('Final Scores'!G22),"")</f>
        <v/>
      </c>
      <c r="E21" s="525" t="str">
        <f ca="1">IF(B21&lt;&gt;"",((D21/$D$5)*100)*(COUNTA('Flight Groups'!$C$6:$C$65)-'Final Scores'!B22+1),"")</f>
        <v/>
      </c>
      <c r="F21" s="521" t="str">
        <f ca="1">'Final Scores'!C22</f>
        <v/>
      </c>
    </row>
    <row r="22" spans="2:6" ht="20.100000000000001" customHeight="1">
      <c r="B22" s="522" t="str">
        <f t="shared" ca="1" si="0"/>
        <v/>
      </c>
      <c r="C22" s="523" t="str">
        <f t="shared" ca="1" si="1"/>
        <v/>
      </c>
      <c r="D22" s="524" t="str">
        <f ca="1">IF(B22&lt;&gt;"",('Final Scores'!G23),"")</f>
        <v/>
      </c>
      <c r="E22" s="525" t="str">
        <f ca="1">IF(B22&lt;&gt;"",((D22/$D$5)*100)*(COUNTA('Flight Groups'!$C$6:$C$65)-'Final Scores'!B23+1),"")</f>
        <v/>
      </c>
      <c r="F22" s="521" t="str">
        <f ca="1">'Final Scores'!C23</f>
        <v/>
      </c>
    </row>
    <row r="23" spans="2:6" ht="20.100000000000001" customHeight="1">
      <c r="B23" s="522" t="str">
        <f t="shared" ca="1" si="0"/>
        <v/>
      </c>
      <c r="C23" s="523" t="str">
        <f t="shared" ca="1" si="1"/>
        <v/>
      </c>
      <c r="D23" s="524" t="str">
        <f ca="1">IF(B23&lt;&gt;"",('Final Scores'!G24),"")</f>
        <v/>
      </c>
      <c r="E23" s="525" t="str">
        <f ca="1">IF(B23&lt;&gt;"",((D23/$D$5)*100)*(COUNTA('Flight Groups'!$C$6:$C$65)-'Final Scores'!B24+1),"")</f>
        <v/>
      </c>
      <c r="F23" s="521" t="str">
        <f ca="1">'Final Scores'!C24</f>
        <v/>
      </c>
    </row>
    <row r="24" spans="2:6" ht="20.100000000000001" customHeight="1">
      <c r="B24" s="522" t="str">
        <f t="shared" ca="1" si="0"/>
        <v/>
      </c>
      <c r="C24" s="523" t="str">
        <f t="shared" ca="1" si="1"/>
        <v/>
      </c>
      <c r="D24" s="524" t="str">
        <f ca="1">IF(B24&lt;&gt;"",('Final Scores'!G25),"")</f>
        <v/>
      </c>
      <c r="E24" s="525" t="str">
        <f ca="1">IF(B24&lt;&gt;"",((D24/$D$5)*100)*(COUNTA('Flight Groups'!$C$6:$C$65)-'Final Scores'!B25+1),"")</f>
        <v/>
      </c>
      <c r="F24" s="521" t="str">
        <f ca="1">'Final Scores'!C25</f>
        <v/>
      </c>
    </row>
    <row r="25" spans="2:6" ht="20.100000000000001" customHeight="1">
      <c r="B25" s="522" t="str">
        <f t="shared" ca="1" si="0"/>
        <v/>
      </c>
      <c r="C25" s="523" t="str">
        <f t="shared" ca="1" si="1"/>
        <v/>
      </c>
      <c r="D25" s="524" t="str">
        <f ca="1">IF(B25&lt;&gt;"",('Final Scores'!G26),"")</f>
        <v/>
      </c>
      <c r="E25" s="525" t="str">
        <f ca="1">IF(B25&lt;&gt;"",((D25/$D$5)*100)*(COUNTA('Flight Groups'!$C$6:$C$65)-'Final Scores'!B26+1),"")</f>
        <v/>
      </c>
      <c r="F25" s="521" t="str">
        <f ca="1">'Final Scores'!C26</f>
        <v/>
      </c>
    </row>
    <row r="26" spans="2:6" ht="20.100000000000001" customHeight="1">
      <c r="B26" s="522" t="str">
        <f t="shared" ca="1" si="0"/>
        <v/>
      </c>
      <c r="C26" s="523" t="str">
        <f t="shared" ca="1" si="1"/>
        <v/>
      </c>
      <c r="D26" s="524" t="str">
        <f ca="1">IF(B26&lt;&gt;"",('Final Scores'!G27),"")</f>
        <v/>
      </c>
      <c r="E26" s="525" t="str">
        <f ca="1">IF(B26&lt;&gt;"",((D26/$D$5)*100)*(COUNTA('Flight Groups'!$C$6:$C$65)-'Final Scores'!B27+1),"")</f>
        <v/>
      </c>
      <c r="F26" s="521" t="str">
        <f ca="1">'Final Scores'!C27</f>
        <v/>
      </c>
    </row>
    <row r="27" spans="2:6" ht="20.100000000000001" customHeight="1">
      <c r="B27" s="522" t="str">
        <f t="shared" ca="1" si="0"/>
        <v/>
      </c>
      <c r="C27" s="523" t="str">
        <f t="shared" ca="1" si="1"/>
        <v/>
      </c>
      <c r="D27" s="524" t="str">
        <f ca="1">IF(B27&lt;&gt;"",('Final Scores'!G28),"")</f>
        <v/>
      </c>
      <c r="E27" s="525" t="str">
        <f ca="1">IF(B27&lt;&gt;"",((D27/$D$5)*100)*(COUNTA('Flight Groups'!$C$6:$C$65)-'Final Scores'!B28+1),"")</f>
        <v/>
      </c>
      <c r="F27" s="521" t="str">
        <f ca="1">'Final Scores'!C28</f>
        <v/>
      </c>
    </row>
    <row r="28" spans="2:6" ht="20.100000000000001" customHeight="1">
      <c r="B28" s="522" t="str">
        <f t="shared" ca="1" si="0"/>
        <v/>
      </c>
      <c r="C28" s="523" t="str">
        <f t="shared" ca="1" si="1"/>
        <v/>
      </c>
      <c r="D28" s="524" t="str">
        <f ca="1">IF(B28&lt;&gt;"",('Final Scores'!G29),"")</f>
        <v/>
      </c>
      <c r="E28" s="525" t="str">
        <f ca="1">IF(B28&lt;&gt;"",((D28/$D$5)*100)*(COUNTA('Flight Groups'!$C$6:$C$65)-'Final Scores'!B29+1),"")</f>
        <v/>
      </c>
      <c r="F28" s="521" t="str">
        <f ca="1">'Final Scores'!C29</f>
        <v/>
      </c>
    </row>
    <row r="29" spans="2:6" ht="20.100000000000001" customHeight="1">
      <c r="B29" s="522" t="str">
        <f t="shared" ca="1" si="0"/>
        <v/>
      </c>
      <c r="C29" s="523" t="str">
        <f t="shared" ca="1" si="1"/>
        <v/>
      </c>
      <c r="D29" s="524" t="str">
        <f ca="1">IF(B29&lt;&gt;"",('Final Scores'!G30),"")</f>
        <v/>
      </c>
      <c r="E29" s="525" t="str">
        <f ca="1">IF(B29&lt;&gt;"",((D29/$D$5)*100)*(COUNTA('Flight Groups'!$C$6:$C$65)-'Final Scores'!B30+1),"")</f>
        <v/>
      </c>
      <c r="F29" s="521" t="str">
        <f ca="1">'Final Scores'!C30</f>
        <v/>
      </c>
    </row>
    <row r="30" spans="2:6" ht="20.100000000000001" customHeight="1">
      <c r="B30" s="522" t="str">
        <f t="shared" ca="1" si="0"/>
        <v/>
      </c>
      <c r="C30" s="523" t="str">
        <f t="shared" ca="1" si="1"/>
        <v/>
      </c>
      <c r="D30" s="524" t="str">
        <f ca="1">IF(B30&lt;&gt;"",('Final Scores'!G31),"")</f>
        <v/>
      </c>
      <c r="E30" s="525" t="str">
        <f ca="1">IF(B30&lt;&gt;"",((D30/$D$5)*100)*(COUNTA('Flight Groups'!$C$6:$C$65)-'Final Scores'!B31+1),"")</f>
        <v/>
      </c>
      <c r="F30" s="521" t="str">
        <f ca="1">'Final Scores'!C31</f>
        <v/>
      </c>
    </row>
    <row r="31" spans="2:6" ht="20.100000000000001" customHeight="1">
      <c r="B31" s="522" t="str">
        <f t="shared" ca="1" si="0"/>
        <v/>
      </c>
      <c r="C31" s="523" t="str">
        <f t="shared" ca="1" si="1"/>
        <v/>
      </c>
      <c r="D31" s="524" t="str">
        <f ca="1">IF(B31&lt;&gt;"",('Final Scores'!G32),"")</f>
        <v/>
      </c>
      <c r="E31" s="525" t="str">
        <f ca="1">IF(B31&lt;&gt;"",((D31/$D$5)*100)*(COUNTA('Flight Groups'!$C$6:$C$65)-'Final Scores'!B32+1),"")</f>
        <v/>
      </c>
      <c r="F31" s="521" t="str">
        <f ca="1">'Final Scores'!C32</f>
        <v/>
      </c>
    </row>
    <row r="32" spans="2:6" ht="20.100000000000001" customHeight="1">
      <c r="B32" s="522" t="str">
        <f t="shared" ca="1" si="0"/>
        <v/>
      </c>
      <c r="C32" s="523" t="str">
        <f t="shared" ca="1" si="1"/>
        <v/>
      </c>
      <c r="D32" s="524" t="str">
        <f ca="1">IF(B32&lt;&gt;"",('Final Scores'!G33),"")</f>
        <v/>
      </c>
      <c r="E32" s="525" t="str">
        <f ca="1">IF(B32&lt;&gt;"",((D32/$D$5)*100)*(COUNTA('Flight Groups'!$C$6:$C$65)-'Final Scores'!B33+1),"")</f>
        <v/>
      </c>
      <c r="F32" s="521" t="str">
        <f ca="1">'Final Scores'!C33</f>
        <v/>
      </c>
    </row>
    <row r="33" spans="2:6" ht="20.100000000000001" customHeight="1">
      <c r="B33" s="522" t="str">
        <f t="shared" ca="1" si="0"/>
        <v/>
      </c>
      <c r="C33" s="523" t="str">
        <f t="shared" ca="1" si="1"/>
        <v/>
      </c>
      <c r="D33" s="524" t="str">
        <f ca="1">IF(B33&lt;&gt;"",('Final Scores'!G34),"")</f>
        <v/>
      </c>
      <c r="E33" s="525" t="str">
        <f ca="1">IF(B33&lt;&gt;"",((D33/$D$5)*100)*(COUNTA('Flight Groups'!$C$6:$C$65)-'Final Scores'!B34+1),"")</f>
        <v/>
      </c>
      <c r="F33" s="521" t="str">
        <f ca="1">'Final Scores'!C34</f>
        <v/>
      </c>
    </row>
    <row r="34" spans="2:6" ht="20.100000000000001" customHeight="1">
      <c r="B34" s="522" t="str">
        <f t="shared" ca="1" si="0"/>
        <v/>
      </c>
      <c r="C34" s="523" t="str">
        <f t="shared" ca="1" si="1"/>
        <v/>
      </c>
      <c r="D34" s="524" t="str">
        <f ca="1">IF(B34&lt;&gt;"",('Final Scores'!G35),"")</f>
        <v/>
      </c>
      <c r="E34" s="525" t="str">
        <f ca="1">IF(B34&lt;&gt;"",((D34/$D$5)*100)*(COUNTA('Flight Groups'!$C$6:$C$65)-'Final Scores'!B35+1),"")</f>
        <v/>
      </c>
      <c r="F34" s="521" t="str">
        <f ca="1">'Final Scores'!C35</f>
        <v/>
      </c>
    </row>
    <row r="35" spans="2:6" ht="20.100000000000001" customHeight="1">
      <c r="B35" s="522" t="str">
        <f t="shared" ca="1" si="0"/>
        <v/>
      </c>
      <c r="C35" s="523" t="str">
        <f t="shared" ca="1" si="1"/>
        <v/>
      </c>
      <c r="D35" s="524" t="str">
        <f ca="1">IF(B35&lt;&gt;"",('Final Scores'!G36),"")</f>
        <v/>
      </c>
      <c r="E35" s="525" t="str">
        <f ca="1">IF(B35&lt;&gt;"",((D35/$D$5)*100)*(COUNTA('Flight Groups'!$C$6:$C$65)-'Final Scores'!B36+1),"")</f>
        <v/>
      </c>
      <c r="F35" s="521" t="str">
        <f ca="1">'Final Scores'!C36</f>
        <v/>
      </c>
    </row>
    <row r="36" spans="2:6" ht="20.100000000000001" customHeight="1">
      <c r="B36" s="522" t="str">
        <f t="shared" ca="1" si="0"/>
        <v/>
      </c>
      <c r="C36" s="523" t="str">
        <f t="shared" ca="1" si="1"/>
        <v/>
      </c>
      <c r="D36" s="524" t="str">
        <f ca="1">IF(B36&lt;&gt;"",('Final Scores'!G37),"")</f>
        <v/>
      </c>
      <c r="E36" s="525" t="str">
        <f ca="1">IF(B36&lt;&gt;"",((D36/$D$5)*100)*(COUNTA('Flight Groups'!$C$6:$C$65)-'Final Scores'!B37+1),"")</f>
        <v/>
      </c>
      <c r="F36" s="521" t="str">
        <f ca="1">'Final Scores'!C37</f>
        <v/>
      </c>
    </row>
    <row r="37" spans="2:6" ht="20.100000000000001" customHeight="1">
      <c r="B37" s="522" t="str">
        <f t="shared" ca="1" si="0"/>
        <v/>
      </c>
      <c r="C37" s="523" t="str">
        <f t="shared" ca="1" si="1"/>
        <v/>
      </c>
      <c r="D37" s="524" t="str">
        <f ca="1">IF(B37&lt;&gt;"",('Final Scores'!G38),"")</f>
        <v/>
      </c>
      <c r="E37" s="525" t="str">
        <f ca="1">IF(B37&lt;&gt;"",((D37/$D$5)*100)*(COUNTA('Flight Groups'!$C$6:$C$65)-'Final Scores'!B38+1),"")</f>
        <v/>
      </c>
      <c r="F37" s="521" t="str">
        <f ca="1">'Final Scores'!C38</f>
        <v/>
      </c>
    </row>
    <row r="38" spans="2:6" ht="20.100000000000001" customHeight="1">
      <c r="B38" s="522" t="str">
        <f t="shared" ca="1" si="0"/>
        <v/>
      </c>
      <c r="C38" s="523" t="str">
        <f t="shared" ca="1" si="1"/>
        <v/>
      </c>
      <c r="D38" s="524" t="str">
        <f ca="1">IF(B38&lt;&gt;"",('Final Scores'!G39),"")</f>
        <v/>
      </c>
      <c r="E38" s="525" t="str">
        <f ca="1">IF(B38&lt;&gt;"",((D38/$D$5)*100)*(COUNTA('Flight Groups'!$C$6:$C$65)-'Final Scores'!B39+1),"")</f>
        <v/>
      </c>
      <c r="F38" s="521" t="str">
        <f ca="1">'Final Scores'!C39</f>
        <v/>
      </c>
    </row>
    <row r="39" spans="2:6" ht="20.100000000000001" customHeight="1">
      <c r="B39" s="522" t="str">
        <f t="shared" ca="1" si="0"/>
        <v/>
      </c>
      <c r="C39" s="523" t="str">
        <f t="shared" ca="1" si="1"/>
        <v/>
      </c>
      <c r="D39" s="524" t="str">
        <f ca="1">IF(B39&lt;&gt;"",('Final Scores'!G40),"")</f>
        <v/>
      </c>
      <c r="E39" s="525" t="str">
        <f ca="1">IF(B39&lt;&gt;"",((D39/$D$5)*100)*(COUNTA('Flight Groups'!$C$6:$C$65)-'Final Scores'!B40+1),"")</f>
        <v/>
      </c>
      <c r="F39" s="521" t="str">
        <f ca="1">'Final Scores'!C40</f>
        <v/>
      </c>
    </row>
    <row r="40" spans="2:6" ht="20.100000000000001" customHeight="1">
      <c r="B40" s="522" t="str">
        <f t="shared" ca="1" si="0"/>
        <v/>
      </c>
      <c r="C40" s="523" t="str">
        <f t="shared" ca="1" si="1"/>
        <v/>
      </c>
      <c r="D40" s="524" t="str">
        <f ca="1">IF(B40&lt;&gt;"",('Final Scores'!G41),"")</f>
        <v/>
      </c>
      <c r="E40" s="525" t="str">
        <f ca="1">IF(B40&lt;&gt;"",((D40/$D$5)*100)*(COUNTA('Flight Groups'!$C$6:$C$65)-'Final Scores'!B41+1),"")</f>
        <v/>
      </c>
      <c r="F40" s="521" t="str">
        <f ca="1">'Final Scores'!C41</f>
        <v/>
      </c>
    </row>
    <row r="41" spans="2:6" ht="20.100000000000001" customHeight="1">
      <c r="B41" s="522" t="str">
        <f t="shared" ca="1" si="0"/>
        <v/>
      </c>
      <c r="C41" s="523" t="str">
        <f t="shared" ca="1" si="1"/>
        <v/>
      </c>
      <c r="D41" s="524" t="str">
        <f ca="1">IF(B41&lt;&gt;"",('Final Scores'!G42),"")</f>
        <v/>
      </c>
      <c r="E41" s="525" t="str">
        <f ca="1">IF(B41&lt;&gt;"",((D41/$D$5)*100)*(COUNTA('Flight Groups'!$C$6:$C$65)-'Final Scores'!B42+1),"")</f>
        <v/>
      </c>
      <c r="F41" s="521" t="str">
        <f ca="1">'Final Scores'!C42</f>
        <v/>
      </c>
    </row>
    <row r="42" spans="2:6" ht="20.100000000000001" customHeight="1">
      <c r="B42" s="522" t="str">
        <f t="shared" ca="1" si="0"/>
        <v/>
      </c>
      <c r="C42" s="523" t="str">
        <f t="shared" ca="1" si="1"/>
        <v/>
      </c>
      <c r="D42" s="524" t="str">
        <f ca="1">IF(B42&lt;&gt;"",('Final Scores'!G43),"")</f>
        <v/>
      </c>
      <c r="E42" s="525" t="str">
        <f ca="1">IF(B42&lt;&gt;"",((D42/$D$5)*100)*(COUNTA('Flight Groups'!$C$6:$C$65)-'Final Scores'!B43+1),"")</f>
        <v/>
      </c>
      <c r="F42" s="521" t="str">
        <f ca="1">'Final Scores'!C43</f>
        <v/>
      </c>
    </row>
    <row r="43" spans="2:6" ht="20.100000000000001" customHeight="1">
      <c r="B43" s="522" t="str">
        <f t="shared" ca="1" si="0"/>
        <v/>
      </c>
      <c r="C43" s="523" t="str">
        <f t="shared" ca="1" si="1"/>
        <v/>
      </c>
      <c r="D43" s="524" t="str">
        <f ca="1">IF(B43&lt;&gt;"",('Final Scores'!G44),"")</f>
        <v/>
      </c>
      <c r="E43" s="525" t="str">
        <f ca="1">IF(B43&lt;&gt;"",((D43/$D$5)*100)*(COUNTA('Flight Groups'!$C$6:$C$65)-'Final Scores'!B44+1),"")</f>
        <v/>
      </c>
      <c r="F43" s="521" t="str">
        <f ca="1">'Final Scores'!C44</f>
        <v/>
      </c>
    </row>
    <row r="44" spans="2:6" ht="20.100000000000001" customHeight="1">
      <c r="B44" s="522" t="str">
        <f t="shared" ca="1" si="0"/>
        <v/>
      </c>
      <c r="C44" s="523" t="str">
        <f t="shared" ca="1" si="1"/>
        <v/>
      </c>
      <c r="D44" s="524" t="str">
        <f ca="1">IF(B44&lt;&gt;"",('Final Scores'!G45),"")</f>
        <v/>
      </c>
      <c r="E44" s="525" t="str">
        <f ca="1">IF(B44&lt;&gt;"",((D44/$D$5)*100)*(COUNTA('Flight Groups'!$C$6:$C$65)-'Final Scores'!B45+1),"")</f>
        <v/>
      </c>
      <c r="F44" s="521" t="str">
        <f ca="1">'Final Scores'!C45</f>
        <v/>
      </c>
    </row>
    <row r="45" spans="2:6" ht="20.100000000000001" customHeight="1">
      <c r="B45" s="522" t="str">
        <f t="shared" ca="1" si="0"/>
        <v/>
      </c>
      <c r="C45" s="523" t="str">
        <f t="shared" ca="1" si="1"/>
        <v/>
      </c>
      <c r="D45" s="524" t="str">
        <f ca="1">IF(B45&lt;&gt;"",('Final Scores'!G46),"")</f>
        <v/>
      </c>
      <c r="E45" s="525" t="str">
        <f ca="1">IF(B45&lt;&gt;"",((D45/$D$5)*100)*(COUNTA('Flight Groups'!$C$6:$C$65)-'Final Scores'!B46+1),"")</f>
        <v/>
      </c>
      <c r="F45" s="521" t="str">
        <f ca="1">'Final Scores'!C46</f>
        <v/>
      </c>
    </row>
    <row r="46" spans="2:6" ht="20.100000000000001" customHeight="1">
      <c r="B46" s="522" t="str">
        <f t="shared" ca="1" si="0"/>
        <v/>
      </c>
      <c r="C46" s="523" t="str">
        <f t="shared" ca="1" si="1"/>
        <v/>
      </c>
      <c r="D46" s="524" t="str">
        <f ca="1">IF(B46&lt;&gt;"",('Final Scores'!G47),"")</f>
        <v/>
      </c>
      <c r="E46" s="525" t="str">
        <f ca="1">IF(B46&lt;&gt;"",((D46/$D$5)*100)*(COUNTA('Flight Groups'!$C$6:$C$65)-'Final Scores'!B47+1),"")</f>
        <v/>
      </c>
      <c r="F46" s="521" t="str">
        <f ca="1">'Final Scores'!C47</f>
        <v/>
      </c>
    </row>
    <row r="47" spans="2:6" ht="20.100000000000001" customHeight="1">
      <c r="B47" s="522" t="str">
        <f t="shared" ca="1" si="0"/>
        <v/>
      </c>
      <c r="C47" s="523" t="str">
        <f t="shared" ca="1" si="1"/>
        <v/>
      </c>
      <c r="D47" s="524" t="str">
        <f ca="1">IF(B47&lt;&gt;"",('Final Scores'!G48),"")</f>
        <v/>
      </c>
      <c r="E47" s="525" t="str">
        <f ca="1">IF(B47&lt;&gt;"",((D47/$D$5)*100)*(COUNTA('Flight Groups'!$C$6:$C$65)-'Final Scores'!B48+1),"")</f>
        <v/>
      </c>
      <c r="F47" s="521" t="str">
        <f ca="1">'Final Scores'!C48</f>
        <v/>
      </c>
    </row>
    <row r="48" spans="2:6" ht="20.100000000000001" customHeight="1">
      <c r="B48" s="522" t="str">
        <f t="shared" ca="1" si="0"/>
        <v/>
      </c>
      <c r="C48" s="523" t="str">
        <f t="shared" ca="1" si="1"/>
        <v/>
      </c>
      <c r="D48" s="524" t="str">
        <f ca="1">IF(B48&lt;&gt;"",('Final Scores'!G49),"")</f>
        <v/>
      </c>
      <c r="E48" s="525" t="str">
        <f ca="1">IF(B48&lt;&gt;"",((D48/$D$5)*100)*(COUNTA('Flight Groups'!$C$6:$C$65)-'Final Scores'!B49+1),"")</f>
        <v/>
      </c>
      <c r="F48" s="521" t="str">
        <f ca="1">'Final Scores'!C49</f>
        <v/>
      </c>
    </row>
    <row r="49" spans="2:6" ht="20.100000000000001" customHeight="1">
      <c r="B49" s="522" t="str">
        <f t="shared" ca="1" si="0"/>
        <v/>
      </c>
      <c r="C49" s="523" t="str">
        <f t="shared" ca="1" si="1"/>
        <v/>
      </c>
      <c r="D49" s="524" t="str">
        <f ca="1">IF(B49&lt;&gt;"",('Final Scores'!G50),"")</f>
        <v/>
      </c>
      <c r="E49" s="525" t="str">
        <f ca="1">IF(B49&lt;&gt;"",((D49/$D$5)*100)*(COUNTA('Flight Groups'!$C$6:$C$65)-'Final Scores'!B50+1),"")</f>
        <v/>
      </c>
      <c r="F49" s="521" t="str">
        <f ca="1">'Final Scores'!C50</f>
        <v/>
      </c>
    </row>
    <row r="50" spans="2:6" ht="20.100000000000001" customHeight="1">
      <c r="B50" s="522" t="str">
        <f t="shared" ca="1" si="0"/>
        <v/>
      </c>
      <c r="C50" s="523" t="str">
        <f t="shared" ca="1" si="1"/>
        <v/>
      </c>
      <c r="D50" s="524" t="str">
        <f ca="1">IF(B50&lt;&gt;"",('Final Scores'!G51),"")</f>
        <v/>
      </c>
      <c r="E50" s="525" t="str">
        <f ca="1">IF(B50&lt;&gt;"",((D50/$D$5)*100)*(COUNTA('Flight Groups'!$C$6:$C$65)-'Final Scores'!B51+1),"")</f>
        <v/>
      </c>
      <c r="F50" s="521" t="str">
        <f ca="1">'Final Scores'!C51</f>
        <v/>
      </c>
    </row>
    <row r="51" spans="2:6" ht="20.100000000000001" customHeight="1">
      <c r="B51" s="522" t="str">
        <f t="shared" ca="1" si="0"/>
        <v/>
      </c>
      <c r="C51" s="523" t="str">
        <f t="shared" ca="1" si="1"/>
        <v/>
      </c>
      <c r="D51" s="524" t="str">
        <f ca="1">IF(B51&lt;&gt;"",('Final Scores'!G52),"")</f>
        <v/>
      </c>
      <c r="E51" s="525" t="str">
        <f ca="1">IF(B51&lt;&gt;"",((D51/$D$5)*100)*(COUNTA('Flight Groups'!$C$6:$C$65)-'Final Scores'!B52+1),"")</f>
        <v/>
      </c>
      <c r="F51" s="521" t="str">
        <f ca="1">'Final Scores'!C52</f>
        <v/>
      </c>
    </row>
    <row r="52" spans="2:6" ht="20.100000000000001" customHeight="1">
      <c r="B52" s="522" t="str">
        <f t="shared" ca="1" si="0"/>
        <v/>
      </c>
      <c r="C52" s="523" t="str">
        <f t="shared" ca="1" si="1"/>
        <v/>
      </c>
      <c r="D52" s="524" t="str">
        <f ca="1">IF(B52&lt;&gt;"",('Final Scores'!G53),"")</f>
        <v/>
      </c>
      <c r="E52" s="525" t="str">
        <f ca="1">IF(B52&lt;&gt;"",((D52/$D$5)*100)*(COUNTA('Flight Groups'!$C$6:$C$65)-'Final Scores'!B53+1),"")</f>
        <v/>
      </c>
      <c r="F52" s="521" t="str">
        <f ca="1">'Final Scores'!C53</f>
        <v/>
      </c>
    </row>
    <row r="53" spans="2:6" ht="20.100000000000001" customHeight="1">
      <c r="B53" s="522" t="str">
        <f t="shared" ca="1" si="0"/>
        <v/>
      </c>
      <c r="C53" s="523" t="str">
        <f t="shared" ca="1" si="1"/>
        <v/>
      </c>
      <c r="D53" s="524" t="str">
        <f ca="1">IF(B53&lt;&gt;"",('Final Scores'!G54),"")</f>
        <v/>
      </c>
      <c r="E53" s="525" t="str">
        <f ca="1">IF(B53&lt;&gt;"",((D53/$D$5)*100)*(COUNTA('Flight Groups'!$C$6:$C$65)-'Final Scores'!B54+1),"")</f>
        <v/>
      </c>
      <c r="F53" s="521" t="str">
        <f ca="1">'Final Scores'!C54</f>
        <v/>
      </c>
    </row>
    <row r="54" spans="2:6" ht="20.100000000000001" customHeight="1">
      <c r="B54" s="522" t="str">
        <f t="shared" ca="1" si="0"/>
        <v/>
      </c>
      <c r="C54" s="523" t="str">
        <f t="shared" ca="1" si="1"/>
        <v/>
      </c>
      <c r="D54" s="524" t="str">
        <f ca="1">IF(B54&lt;&gt;"",('Final Scores'!G55),"")</f>
        <v/>
      </c>
      <c r="E54" s="525" t="str">
        <f ca="1">IF(B54&lt;&gt;"",((D54/$D$5)*100)*(COUNTA('Flight Groups'!$C$6:$C$65)-'Final Scores'!B55+1),"")</f>
        <v/>
      </c>
      <c r="F54" s="521" t="str">
        <f ca="1">'Final Scores'!C55</f>
        <v/>
      </c>
    </row>
    <row r="55" spans="2:6" ht="20.100000000000001" customHeight="1">
      <c r="B55" s="522" t="str">
        <f t="shared" ca="1" si="0"/>
        <v/>
      </c>
      <c r="C55" s="523" t="str">
        <f t="shared" ca="1" si="1"/>
        <v/>
      </c>
      <c r="D55" s="524" t="str">
        <f ca="1">IF(B55&lt;&gt;"",('Final Scores'!G56),"")</f>
        <v/>
      </c>
      <c r="E55" s="525" t="str">
        <f ca="1">IF(B55&lt;&gt;"",((D55/$D$5)*100)*(COUNTA('Flight Groups'!$C$6:$C$65)-'Final Scores'!B56+1),"")</f>
        <v/>
      </c>
      <c r="F55" s="521" t="str">
        <f ca="1">'Final Scores'!C56</f>
        <v/>
      </c>
    </row>
    <row r="56" spans="2:6" ht="20.100000000000001" customHeight="1">
      <c r="B56" s="522" t="str">
        <f t="shared" ca="1" si="0"/>
        <v/>
      </c>
      <c r="C56" s="523" t="str">
        <f t="shared" ca="1" si="1"/>
        <v/>
      </c>
      <c r="D56" s="524" t="str">
        <f ca="1">IF(B56&lt;&gt;"",('Final Scores'!G57),"")</f>
        <v/>
      </c>
      <c r="E56" s="525" t="str">
        <f ca="1">IF(B56&lt;&gt;"",((D56/$D$5)*100)*(COUNTA('Flight Groups'!$C$6:$C$65)-'Final Scores'!B57+1),"")</f>
        <v/>
      </c>
      <c r="F56" s="521" t="str">
        <f ca="1">'Final Scores'!C57</f>
        <v/>
      </c>
    </row>
    <row r="57" spans="2:6" ht="20.100000000000001" customHeight="1">
      <c r="B57" s="522" t="str">
        <f t="shared" ca="1" si="0"/>
        <v/>
      </c>
      <c r="C57" s="523" t="str">
        <f t="shared" ca="1" si="1"/>
        <v/>
      </c>
      <c r="D57" s="524" t="str">
        <f ca="1">IF(B57&lt;&gt;"",('Final Scores'!G58),"")</f>
        <v/>
      </c>
      <c r="E57" s="525" t="str">
        <f ca="1">IF(B57&lt;&gt;"",((D57/$D$5)*100)*(COUNTA('Flight Groups'!$C$6:$C$65)-'Final Scores'!B58+1),"")</f>
        <v/>
      </c>
      <c r="F57" s="521" t="str">
        <f ca="1">'Final Scores'!C58</f>
        <v/>
      </c>
    </row>
    <row r="58" spans="2:6" ht="20.100000000000001" customHeight="1">
      <c r="B58" s="522" t="str">
        <f t="shared" ca="1" si="0"/>
        <v/>
      </c>
      <c r="C58" s="523" t="str">
        <f t="shared" ca="1" si="1"/>
        <v/>
      </c>
      <c r="D58" s="524" t="str">
        <f ca="1">IF(B58&lt;&gt;"",('Final Scores'!G59),"")</f>
        <v/>
      </c>
      <c r="E58" s="525" t="str">
        <f ca="1">IF(B58&lt;&gt;"",((D58/$D$5)*100)*(COUNTA('Flight Groups'!$C$6:$C$65)-'Final Scores'!B59+1),"")</f>
        <v/>
      </c>
      <c r="F58" s="521" t="str">
        <f ca="1">'Final Scores'!C59</f>
        <v/>
      </c>
    </row>
    <row r="59" spans="2:6" ht="20.100000000000001" customHeight="1">
      <c r="B59" s="522" t="str">
        <f t="shared" ca="1" si="0"/>
        <v/>
      </c>
      <c r="C59" s="523" t="str">
        <f t="shared" ca="1" si="1"/>
        <v/>
      </c>
      <c r="D59" s="524" t="str">
        <f ca="1">IF(B59&lt;&gt;"",('Final Scores'!G60),"")</f>
        <v/>
      </c>
      <c r="E59" s="525" t="str">
        <f ca="1">IF(B59&lt;&gt;"",((D59/$D$5)*100)*(COUNTA('Flight Groups'!$C$6:$C$65)-'Final Scores'!B60+1),"")</f>
        <v/>
      </c>
      <c r="F59" s="521" t="str">
        <f ca="1">'Final Scores'!C60</f>
        <v/>
      </c>
    </row>
    <row r="60" spans="2:6" ht="20.100000000000001" customHeight="1">
      <c r="B60" s="522" t="str">
        <f t="shared" ca="1" si="0"/>
        <v/>
      </c>
      <c r="C60" s="523" t="str">
        <f t="shared" ca="1" si="1"/>
        <v/>
      </c>
      <c r="D60" s="524" t="str">
        <f ca="1">IF(B60&lt;&gt;"",('Final Scores'!G61),"")</f>
        <v/>
      </c>
      <c r="E60" s="525" t="str">
        <f ca="1">IF(B60&lt;&gt;"",((D60/$D$5)*100)*(COUNTA('Flight Groups'!$C$6:$C$65)-'Final Scores'!B61+1),"")</f>
        <v/>
      </c>
      <c r="F60" s="521" t="str">
        <f ca="1">'Final Scores'!C61</f>
        <v/>
      </c>
    </row>
    <row r="61" spans="2:6" ht="20.100000000000001" customHeight="1">
      <c r="B61" s="522" t="str">
        <f t="shared" ca="1" si="0"/>
        <v/>
      </c>
      <c r="C61" s="523" t="str">
        <f t="shared" ca="1" si="1"/>
        <v/>
      </c>
      <c r="D61" s="524" t="str">
        <f ca="1">IF(B61&lt;&gt;"",('Final Scores'!G62),"")</f>
        <v/>
      </c>
      <c r="E61" s="525" t="str">
        <f ca="1">IF(B61&lt;&gt;"",((D61/$D$5)*100)*(COUNTA('Flight Groups'!$C$6:$C$65)-'Final Scores'!B62+1),"")</f>
        <v/>
      </c>
      <c r="F61" s="521" t="str">
        <f ca="1">'Final Scores'!C62</f>
        <v/>
      </c>
    </row>
    <row r="62" spans="2:6" ht="20.100000000000001" customHeight="1">
      <c r="B62" s="522" t="str">
        <f t="shared" ca="1" si="0"/>
        <v/>
      </c>
      <c r="C62" s="523" t="str">
        <f t="shared" ca="1" si="1"/>
        <v/>
      </c>
      <c r="D62" s="524" t="str">
        <f ca="1">IF(B62&lt;&gt;"",('Final Scores'!G63),"")</f>
        <v/>
      </c>
      <c r="E62" s="525" t="str">
        <f ca="1">IF(B62&lt;&gt;"",((D62/$D$5)*100)*(COUNTA('Flight Groups'!$C$6:$C$65)-'Final Scores'!B63+1),"")</f>
        <v/>
      </c>
      <c r="F62" s="521" t="str">
        <f ca="1">'Final Scores'!C63</f>
        <v/>
      </c>
    </row>
    <row r="63" spans="2:6" ht="20.100000000000001" customHeight="1">
      <c r="B63" s="522" t="str">
        <f t="shared" ca="1" si="0"/>
        <v/>
      </c>
      <c r="C63" s="523" t="str">
        <f t="shared" ca="1" si="1"/>
        <v/>
      </c>
      <c r="D63" s="524" t="str">
        <f ca="1">IF(B63&lt;&gt;"",('Final Scores'!G64),"")</f>
        <v/>
      </c>
      <c r="E63" s="525" t="str">
        <f ca="1">IF(B63&lt;&gt;"",((D63/$D$5)*100)*(COUNTA('Flight Groups'!$C$6:$C$65)-'Final Scores'!B64+1),"")</f>
        <v/>
      </c>
      <c r="F63" s="521" t="str">
        <f ca="1">'Final Scores'!C64</f>
        <v/>
      </c>
    </row>
    <row r="64" spans="2:6" ht="20.100000000000001" customHeight="1" thickBot="1">
      <c r="B64" s="526" t="str">
        <f t="shared" ca="1" si="0"/>
        <v/>
      </c>
      <c r="C64" s="527" t="str">
        <f t="shared" ca="1" si="1"/>
        <v/>
      </c>
      <c r="D64" s="528" t="str">
        <f ca="1">IF(B64&lt;&gt;"",('Final Scores'!G65),"")</f>
        <v/>
      </c>
      <c r="E64" s="529" t="str">
        <f ca="1">IF(B64&lt;&gt;"",((D64/$D$5)*100)*(COUNTA('Flight Groups'!$C$6:$C$65)-'Final Scores'!B65+1),"")</f>
        <v/>
      </c>
      <c r="F64" s="521" t="str">
        <f ca="1">'Final Scores'!C65</f>
        <v/>
      </c>
    </row>
    <row r="65" spans="2:6" s="382" customFormat="1">
      <c r="B65" s="530"/>
      <c r="C65" s="530"/>
      <c r="D65" s="383"/>
      <c r="E65" s="384"/>
      <c r="F65" s="383"/>
    </row>
    <row r="66" spans="2:6" s="382" customFormat="1">
      <c r="B66" s="530"/>
      <c r="C66" s="530"/>
      <c r="D66" s="383"/>
      <c r="E66" s="384"/>
      <c r="F66" s="383"/>
    </row>
    <row r="67" spans="2:6" s="382" customFormat="1">
      <c r="B67" s="530"/>
      <c r="C67" s="530"/>
      <c r="D67" s="383"/>
      <c r="E67" s="384"/>
      <c r="F67" s="383"/>
    </row>
    <row r="68" spans="2:6" s="382" customFormat="1">
      <c r="B68" s="530"/>
      <c r="C68" s="530"/>
      <c r="D68" s="383"/>
      <c r="E68" s="384"/>
      <c r="F68" s="383"/>
    </row>
    <row r="69" spans="2:6" s="382" customFormat="1">
      <c r="B69" s="530"/>
      <c r="C69" s="530"/>
      <c r="D69" s="383"/>
      <c r="E69" s="384"/>
      <c r="F69" s="383"/>
    </row>
    <row r="70" spans="2:6" s="382" customFormat="1">
      <c r="B70" s="530"/>
      <c r="C70" s="530"/>
      <c r="D70" s="383"/>
      <c r="E70" s="384"/>
      <c r="F70" s="383"/>
    </row>
    <row r="71" spans="2:6" s="382" customFormat="1">
      <c r="B71" s="530"/>
      <c r="C71" s="530"/>
      <c r="D71" s="383"/>
      <c r="E71" s="384"/>
      <c r="F71" s="383"/>
    </row>
    <row r="72" spans="2:6" s="382" customFormat="1">
      <c r="B72" s="530"/>
      <c r="C72" s="530"/>
      <c r="D72" s="383"/>
      <c r="E72" s="384"/>
      <c r="F72" s="383"/>
    </row>
    <row r="73" spans="2:6" s="382" customFormat="1">
      <c r="B73" s="530"/>
      <c r="C73" s="530"/>
      <c r="D73" s="383"/>
      <c r="E73" s="384"/>
      <c r="F73" s="383"/>
    </row>
    <row r="74" spans="2:6" s="382" customFormat="1">
      <c r="B74" s="530"/>
      <c r="C74" s="530"/>
      <c r="D74" s="383"/>
      <c r="E74" s="384"/>
      <c r="F74" s="383"/>
    </row>
    <row r="75" spans="2:6" s="382" customFormat="1">
      <c r="B75" s="530"/>
      <c r="C75" s="530"/>
      <c r="D75" s="383"/>
      <c r="E75" s="384"/>
      <c r="F75" s="383"/>
    </row>
    <row r="76" spans="2:6" s="382" customFormat="1">
      <c r="B76" s="530"/>
      <c r="C76" s="530"/>
      <c r="D76" s="383"/>
      <c r="E76" s="384"/>
      <c r="F76" s="383"/>
    </row>
    <row r="77" spans="2:6" s="382" customFormat="1">
      <c r="B77" s="530"/>
      <c r="C77" s="530"/>
      <c r="D77" s="383"/>
      <c r="E77" s="384"/>
      <c r="F77" s="383"/>
    </row>
    <row r="78" spans="2:6" s="382" customFormat="1">
      <c r="B78" s="530"/>
      <c r="C78" s="530"/>
      <c r="D78" s="383"/>
      <c r="E78" s="384"/>
      <c r="F78" s="383"/>
    </row>
    <row r="79" spans="2:6" s="382" customFormat="1">
      <c r="B79" s="530"/>
      <c r="C79" s="530"/>
      <c r="D79" s="383"/>
      <c r="E79" s="384"/>
      <c r="F79" s="383"/>
    </row>
    <row r="80" spans="2:6" s="382" customFormat="1">
      <c r="B80" s="530"/>
      <c r="C80" s="530"/>
      <c r="D80" s="383"/>
      <c r="E80" s="384"/>
      <c r="F80" s="383"/>
    </row>
    <row r="81" spans="2:6" s="382" customFormat="1">
      <c r="B81" s="530"/>
      <c r="C81" s="530"/>
      <c r="D81" s="383"/>
      <c r="E81" s="384"/>
      <c r="F81" s="383"/>
    </row>
    <row r="82" spans="2:6" s="382" customFormat="1">
      <c r="B82" s="530"/>
      <c r="C82" s="530"/>
      <c r="D82" s="383"/>
      <c r="E82" s="384"/>
      <c r="F82" s="383"/>
    </row>
    <row r="83" spans="2:6" s="382" customFormat="1">
      <c r="B83" s="530"/>
      <c r="C83" s="530"/>
      <c r="D83" s="383"/>
      <c r="E83" s="384"/>
      <c r="F83" s="383"/>
    </row>
    <row r="84" spans="2:6" s="382" customFormat="1">
      <c r="B84" s="530"/>
      <c r="C84" s="530"/>
      <c r="D84" s="383"/>
      <c r="E84" s="384"/>
      <c r="F84" s="383"/>
    </row>
    <row r="85" spans="2:6" s="382" customFormat="1">
      <c r="B85" s="530"/>
      <c r="C85" s="530"/>
      <c r="D85" s="383"/>
      <c r="E85" s="384"/>
      <c r="F85" s="383"/>
    </row>
    <row r="86" spans="2:6" s="382" customFormat="1">
      <c r="B86" s="530"/>
      <c r="C86" s="530"/>
      <c r="D86" s="383"/>
      <c r="E86" s="384"/>
      <c r="F86" s="383"/>
    </row>
    <row r="87" spans="2:6" s="382" customFormat="1">
      <c r="B87" s="530"/>
      <c r="C87" s="530"/>
      <c r="D87" s="383"/>
      <c r="E87" s="384"/>
      <c r="F87" s="383"/>
    </row>
    <row r="88" spans="2:6" s="382" customFormat="1">
      <c r="B88" s="530"/>
      <c r="C88" s="530"/>
      <c r="D88" s="383"/>
      <c r="E88" s="384"/>
      <c r="F88" s="383"/>
    </row>
    <row r="89" spans="2:6" s="382" customFormat="1">
      <c r="B89" s="530"/>
      <c r="C89" s="530"/>
      <c r="D89" s="383"/>
      <c r="E89" s="384"/>
      <c r="F89" s="383"/>
    </row>
    <row r="90" spans="2:6" s="382" customFormat="1">
      <c r="B90" s="530"/>
      <c r="C90" s="530"/>
      <c r="D90" s="383"/>
      <c r="E90" s="384"/>
      <c r="F90" s="383"/>
    </row>
    <row r="91" spans="2:6" s="382" customFormat="1">
      <c r="B91" s="530"/>
      <c r="C91" s="530"/>
      <c r="D91" s="383"/>
      <c r="E91" s="384"/>
      <c r="F91" s="383"/>
    </row>
    <row r="92" spans="2:6" s="382" customFormat="1">
      <c r="B92" s="530"/>
      <c r="C92" s="530"/>
      <c r="D92" s="383"/>
      <c r="E92" s="384"/>
      <c r="F92" s="383"/>
    </row>
    <row r="93" spans="2:6" s="382" customFormat="1">
      <c r="B93" s="530"/>
      <c r="C93" s="530"/>
      <c r="D93" s="383"/>
      <c r="E93" s="384"/>
      <c r="F93" s="383"/>
    </row>
    <row r="94" spans="2:6" s="382" customFormat="1">
      <c r="B94" s="530"/>
      <c r="C94" s="530"/>
      <c r="D94" s="383"/>
      <c r="E94" s="384"/>
      <c r="F94" s="383"/>
    </row>
    <row r="95" spans="2:6" s="382" customFormat="1">
      <c r="B95" s="530"/>
      <c r="C95" s="530"/>
      <c r="D95" s="383"/>
      <c r="E95" s="384"/>
      <c r="F95" s="383"/>
    </row>
    <row r="96" spans="2:6" s="382" customFormat="1">
      <c r="B96" s="530"/>
      <c r="C96" s="530"/>
      <c r="D96" s="383"/>
      <c r="E96" s="384"/>
      <c r="F96" s="383"/>
    </row>
    <row r="97" spans="2:6" s="382" customFormat="1">
      <c r="B97" s="530"/>
      <c r="C97" s="530"/>
      <c r="D97" s="383"/>
      <c r="E97" s="384"/>
      <c r="F97" s="383"/>
    </row>
    <row r="98" spans="2:6" s="382" customFormat="1">
      <c r="B98" s="530"/>
      <c r="C98" s="530"/>
      <c r="D98" s="383"/>
      <c r="E98" s="384"/>
      <c r="F98" s="383"/>
    </row>
    <row r="99" spans="2:6" s="382" customFormat="1">
      <c r="B99" s="530"/>
      <c r="C99" s="530"/>
      <c r="D99" s="383"/>
      <c r="E99" s="384"/>
      <c r="F99" s="383"/>
    </row>
    <row r="100" spans="2:6" s="382" customFormat="1">
      <c r="B100" s="530"/>
      <c r="C100" s="530"/>
      <c r="D100" s="383"/>
      <c r="E100" s="384"/>
      <c r="F100" s="383"/>
    </row>
    <row r="101" spans="2:6" s="382" customFormat="1">
      <c r="B101" s="530"/>
      <c r="C101" s="530"/>
      <c r="D101" s="383"/>
      <c r="E101" s="384"/>
      <c r="F101" s="383"/>
    </row>
    <row r="102" spans="2:6" s="382" customFormat="1">
      <c r="B102" s="530"/>
      <c r="C102" s="530"/>
      <c r="D102" s="383"/>
      <c r="E102" s="384"/>
      <c r="F102" s="383"/>
    </row>
    <row r="103" spans="2:6" s="382" customFormat="1">
      <c r="B103" s="530"/>
      <c r="C103" s="530"/>
      <c r="D103" s="383"/>
      <c r="E103" s="384"/>
      <c r="F103" s="383"/>
    </row>
    <row r="104" spans="2:6" s="382" customFormat="1">
      <c r="B104" s="530"/>
      <c r="C104" s="530"/>
      <c r="D104" s="383"/>
      <c r="E104" s="384"/>
      <c r="F104" s="383"/>
    </row>
    <row r="105" spans="2:6" s="382" customFormat="1">
      <c r="B105" s="384"/>
      <c r="C105" s="384"/>
      <c r="D105" s="384"/>
      <c r="E105" s="384"/>
      <c r="F105" s="384"/>
    </row>
    <row r="106" spans="2:6" s="382" customFormat="1">
      <c r="B106" s="384"/>
      <c r="C106" s="384"/>
      <c r="D106" s="384"/>
      <c r="E106" s="384"/>
      <c r="F106" s="384"/>
    </row>
    <row r="107" spans="2:6" s="382" customFormat="1">
      <c r="B107" s="384"/>
      <c r="C107" s="384"/>
      <c r="D107" s="384"/>
      <c r="E107" s="384"/>
      <c r="F107" s="384"/>
    </row>
    <row r="108" spans="2:6" s="382" customFormat="1">
      <c r="B108" s="384"/>
      <c r="C108" s="384"/>
      <c r="D108" s="384"/>
      <c r="E108" s="384"/>
      <c r="F108" s="384"/>
    </row>
    <row r="109" spans="2:6" s="382" customFormat="1">
      <c r="B109" s="384"/>
      <c r="C109" s="384"/>
      <c r="D109" s="384"/>
      <c r="E109" s="384"/>
      <c r="F109" s="384"/>
    </row>
    <row r="110" spans="2:6" s="382" customFormat="1">
      <c r="B110" s="384"/>
      <c r="C110" s="384"/>
      <c r="D110" s="384"/>
      <c r="E110" s="384"/>
      <c r="F110" s="384"/>
    </row>
    <row r="111" spans="2:6" s="382" customFormat="1">
      <c r="B111" s="384"/>
      <c r="C111" s="384"/>
      <c r="D111" s="384"/>
      <c r="E111" s="384"/>
      <c r="F111" s="384"/>
    </row>
    <row r="112" spans="2:6" s="382" customFormat="1">
      <c r="B112" s="384"/>
      <c r="C112" s="384"/>
      <c r="D112" s="384"/>
      <c r="E112" s="384"/>
      <c r="F112" s="384"/>
    </row>
    <row r="113" spans="2:6" s="382" customFormat="1">
      <c r="B113" s="384"/>
      <c r="C113" s="384"/>
      <c r="D113" s="384"/>
      <c r="E113" s="384"/>
      <c r="F113" s="384"/>
    </row>
    <row r="114" spans="2:6" s="382" customFormat="1">
      <c r="B114" s="384"/>
      <c r="C114" s="384"/>
      <c r="D114" s="384"/>
      <c r="E114" s="384"/>
      <c r="F114" s="384"/>
    </row>
    <row r="115" spans="2:6" s="382" customFormat="1">
      <c r="B115" s="384"/>
      <c r="C115" s="384"/>
      <c r="D115" s="384"/>
      <c r="E115" s="384"/>
      <c r="F115" s="384"/>
    </row>
    <row r="116" spans="2:6" s="382" customFormat="1">
      <c r="B116" s="384"/>
      <c r="C116" s="384"/>
      <c r="D116" s="384"/>
      <c r="E116" s="384"/>
      <c r="F116" s="384"/>
    </row>
    <row r="117" spans="2:6" s="382" customFormat="1">
      <c r="B117" s="384"/>
      <c r="C117" s="384"/>
      <c r="D117" s="384"/>
      <c r="E117" s="384"/>
      <c r="F117" s="384"/>
    </row>
    <row r="118" spans="2:6" s="382" customFormat="1">
      <c r="B118" s="384"/>
      <c r="C118" s="384"/>
      <c r="D118" s="384"/>
      <c r="E118" s="384"/>
      <c r="F118" s="384"/>
    </row>
    <row r="119" spans="2:6" s="382" customFormat="1">
      <c r="B119" s="384"/>
      <c r="C119" s="384"/>
      <c r="D119" s="384"/>
      <c r="E119" s="384"/>
      <c r="F119" s="384"/>
    </row>
    <row r="120" spans="2:6" s="382" customFormat="1">
      <c r="B120" s="384"/>
      <c r="C120" s="384"/>
      <c r="D120" s="384"/>
      <c r="E120" s="384"/>
      <c r="F120" s="384"/>
    </row>
    <row r="121" spans="2:6" s="382" customFormat="1">
      <c r="B121" s="384"/>
      <c r="C121" s="384"/>
      <c r="D121" s="384"/>
      <c r="E121" s="384"/>
      <c r="F121" s="384"/>
    </row>
    <row r="122" spans="2:6" s="382" customFormat="1">
      <c r="B122" s="384"/>
      <c r="C122" s="384"/>
      <c r="D122" s="384"/>
      <c r="E122" s="384"/>
      <c r="F122" s="384"/>
    </row>
    <row r="123" spans="2:6" s="382" customFormat="1">
      <c r="B123" s="384"/>
      <c r="C123" s="384"/>
      <c r="D123" s="384"/>
      <c r="E123" s="384"/>
      <c r="F123" s="384"/>
    </row>
    <row r="124" spans="2:6" s="382" customFormat="1">
      <c r="B124" s="384"/>
      <c r="C124" s="384"/>
      <c r="D124" s="384"/>
      <c r="E124" s="384"/>
      <c r="F124" s="384"/>
    </row>
    <row r="125" spans="2:6" s="382" customFormat="1">
      <c r="B125" s="384"/>
      <c r="C125" s="384"/>
      <c r="D125" s="384"/>
      <c r="E125" s="384"/>
      <c r="F125" s="384"/>
    </row>
    <row r="126" spans="2:6" s="382" customFormat="1">
      <c r="B126" s="384"/>
      <c r="C126" s="384"/>
      <c r="D126" s="384"/>
      <c r="E126" s="384"/>
      <c r="F126" s="384"/>
    </row>
    <row r="127" spans="2:6" s="382" customFormat="1">
      <c r="B127" s="384"/>
      <c r="C127" s="384"/>
      <c r="D127" s="384"/>
      <c r="E127" s="384"/>
      <c r="F127" s="384"/>
    </row>
    <row r="128" spans="2:6" s="382" customFormat="1">
      <c r="B128" s="384"/>
      <c r="C128" s="384"/>
      <c r="D128" s="384"/>
      <c r="E128" s="384"/>
      <c r="F128" s="384"/>
    </row>
    <row r="129" spans="2:6" s="382" customFormat="1">
      <c r="B129" s="384"/>
      <c r="C129" s="384"/>
      <c r="D129" s="384"/>
      <c r="E129" s="384"/>
      <c r="F129" s="384"/>
    </row>
    <row r="130" spans="2:6" s="382" customFormat="1">
      <c r="B130" s="384"/>
      <c r="C130" s="384"/>
      <c r="D130" s="384"/>
      <c r="E130" s="384"/>
      <c r="F130" s="384"/>
    </row>
    <row r="131" spans="2:6" s="382" customFormat="1">
      <c r="B131" s="384"/>
      <c r="C131" s="384"/>
      <c r="D131" s="384"/>
      <c r="E131" s="384"/>
      <c r="F131" s="384"/>
    </row>
    <row r="132" spans="2:6" s="382" customFormat="1">
      <c r="B132" s="384"/>
      <c r="C132" s="384"/>
      <c r="D132" s="384"/>
      <c r="E132" s="384"/>
      <c r="F132" s="384"/>
    </row>
    <row r="133" spans="2:6" s="382" customFormat="1">
      <c r="B133" s="384"/>
      <c r="C133" s="384"/>
      <c r="D133" s="384"/>
      <c r="E133" s="384"/>
      <c r="F133" s="384"/>
    </row>
    <row r="134" spans="2:6" s="382" customFormat="1">
      <c r="B134" s="384"/>
      <c r="C134" s="384"/>
      <c r="D134" s="384"/>
      <c r="E134" s="384"/>
      <c r="F134" s="384"/>
    </row>
    <row r="135" spans="2:6" s="382" customFormat="1">
      <c r="B135" s="384"/>
      <c r="C135" s="384"/>
      <c r="D135" s="384"/>
      <c r="E135" s="384"/>
      <c r="F135" s="384"/>
    </row>
    <row r="136" spans="2:6" s="382" customFormat="1">
      <c r="B136" s="384"/>
      <c r="C136" s="384"/>
      <c r="D136" s="384"/>
      <c r="E136" s="384"/>
      <c r="F136" s="384"/>
    </row>
    <row r="137" spans="2:6" s="382" customFormat="1">
      <c r="B137" s="384"/>
      <c r="C137" s="384"/>
      <c r="D137" s="384"/>
      <c r="E137" s="384"/>
      <c r="F137" s="384"/>
    </row>
    <row r="138" spans="2:6" s="382" customFormat="1">
      <c r="B138" s="384"/>
      <c r="C138" s="384"/>
      <c r="D138" s="384"/>
      <c r="E138" s="384"/>
      <c r="F138" s="384"/>
    </row>
    <row r="139" spans="2:6" s="382" customFormat="1">
      <c r="B139" s="384"/>
      <c r="C139" s="384"/>
      <c r="D139" s="384"/>
      <c r="E139" s="384"/>
      <c r="F139" s="384"/>
    </row>
    <row r="140" spans="2:6" s="382" customFormat="1">
      <c r="B140" s="384"/>
      <c r="C140" s="384"/>
      <c r="D140" s="384"/>
      <c r="E140" s="384"/>
      <c r="F140" s="384"/>
    </row>
    <row r="141" spans="2:6" s="382" customFormat="1">
      <c r="B141" s="384"/>
      <c r="C141" s="384"/>
      <c r="D141" s="384"/>
      <c r="E141" s="384"/>
      <c r="F141" s="384"/>
    </row>
    <row r="142" spans="2:6" s="382" customFormat="1">
      <c r="B142" s="384"/>
      <c r="C142" s="384"/>
      <c r="D142" s="384"/>
      <c r="E142" s="384"/>
      <c r="F142" s="384"/>
    </row>
    <row r="143" spans="2:6" s="382" customFormat="1">
      <c r="B143" s="384"/>
      <c r="C143" s="384"/>
      <c r="D143" s="384"/>
      <c r="E143" s="384"/>
      <c r="F143" s="384"/>
    </row>
    <row r="144" spans="2:6" s="382" customFormat="1">
      <c r="B144" s="384"/>
      <c r="C144" s="384"/>
      <c r="D144" s="384"/>
      <c r="E144" s="384"/>
      <c r="F144" s="384"/>
    </row>
    <row r="145" spans="2:6" s="382" customFormat="1">
      <c r="B145" s="384"/>
      <c r="C145" s="384"/>
      <c r="D145" s="384"/>
      <c r="E145" s="384"/>
      <c r="F145" s="384"/>
    </row>
    <row r="146" spans="2:6" s="382" customFormat="1">
      <c r="B146" s="384"/>
      <c r="C146" s="384"/>
      <c r="D146" s="384"/>
      <c r="E146" s="384"/>
      <c r="F146" s="384"/>
    </row>
    <row r="147" spans="2:6" s="382" customFormat="1">
      <c r="B147" s="384"/>
      <c r="C147" s="384"/>
      <c r="D147" s="384"/>
      <c r="E147" s="384"/>
      <c r="F147" s="384"/>
    </row>
    <row r="148" spans="2:6" s="382" customFormat="1">
      <c r="B148" s="384"/>
      <c r="C148" s="384"/>
      <c r="D148" s="384"/>
      <c r="E148" s="384"/>
      <c r="F148" s="384"/>
    </row>
    <row r="149" spans="2:6" s="382" customFormat="1">
      <c r="B149" s="384"/>
      <c r="C149" s="384"/>
      <c r="D149" s="384"/>
      <c r="E149" s="384"/>
      <c r="F149" s="384"/>
    </row>
    <row r="150" spans="2:6" s="382" customFormat="1">
      <c r="B150" s="384"/>
      <c r="C150" s="384"/>
      <c r="D150" s="384"/>
      <c r="E150" s="384"/>
      <c r="F150" s="384"/>
    </row>
    <row r="151" spans="2:6" s="382" customFormat="1">
      <c r="B151" s="384"/>
      <c r="C151" s="384"/>
      <c r="D151" s="384"/>
      <c r="E151" s="384"/>
      <c r="F151" s="384"/>
    </row>
    <row r="152" spans="2:6" s="382" customFormat="1">
      <c r="B152" s="384"/>
      <c r="C152" s="384"/>
      <c r="D152" s="384"/>
      <c r="E152" s="384"/>
      <c r="F152" s="384"/>
    </row>
    <row r="153" spans="2:6" s="382" customFormat="1">
      <c r="B153" s="384"/>
      <c r="C153" s="384"/>
      <c r="D153" s="384"/>
      <c r="E153" s="384"/>
      <c r="F153" s="384"/>
    </row>
    <row r="154" spans="2:6" s="382" customFormat="1">
      <c r="B154" s="384"/>
      <c r="C154" s="384"/>
      <c r="D154" s="384"/>
      <c r="E154" s="384"/>
      <c r="F154" s="384"/>
    </row>
    <row r="155" spans="2:6" s="382" customFormat="1">
      <c r="B155" s="384"/>
      <c r="C155" s="384"/>
      <c r="D155" s="384"/>
      <c r="E155" s="384"/>
      <c r="F155" s="384"/>
    </row>
    <row r="156" spans="2:6" s="382" customFormat="1">
      <c r="B156" s="384"/>
      <c r="C156" s="384"/>
      <c r="D156" s="384"/>
      <c r="E156" s="384"/>
      <c r="F156" s="384"/>
    </row>
    <row r="157" spans="2:6" s="382" customFormat="1">
      <c r="B157" s="384"/>
      <c r="C157" s="384"/>
      <c r="D157" s="384"/>
      <c r="E157" s="384"/>
      <c r="F157" s="384"/>
    </row>
    <row r="158" spans="2:6" s="382" customFormat="1">
      <c r="B158" s="384"/>
      <c r="C158" s="384"/>
      <c r="D158" s="384"/>
      <c r="E158" s="384"/>
      <c r="F158" s="384"/>
    </row>
    <row r="159" spans="2:6" s="382" customFormat="1">
      <c r="B159" s="384"/>
      <c r="C159" s="384"/>
      <c r="D159" s="384"/>
      <c r="E159" s="384"/>
      <c r="F159" s="384"/>
    </row>
    <row r="160" spans="2:6" s="382" customFormat="1">
      <c r="B160" s="384"/>
      <c r="C160" s="384"/>
      <c r="D160" s="384"/>
      <c r="E160" s="384"/>
      <c r="F160" s="384"/>
    </row>
    <row r="161" spans="2:6" s="382" customFormat="1">
      <c r="B161" s="384"/>
      <c r="C161" s="384"/>
      <c r="D161" s="384"/>
      <c r="E161" s="384"/>
      <c r="F161" s="384"/>
    </row>
    <row r="162" spans="2:6" s="382" customFormat="1">
      <c r="B162" s="384"/>
      <c r="C162" s="384"/>
      <c r="D162" s="384"/>
      <c r="E162" s="384"/>
      <c r="F162" s="384"/>
    </row>
    <row r="163" spans="2:6" s="382" customFormat="1">
      <c r="B163" s="384"/>
      <c r="C163" s="384"/>
      <c r="D163" s="384"/>
      <c r="E163" s="384"/>
      <c r="F163" s="384"/>
    </row>
    <row r="164" spans="2:6" s="382" customFormat="1">
      <c r="B164" s="384"/>
      <c r="C164" s="384"/>
      <c r="D164" s="384"/>
      <c r="E164" s="384"/>
      <c r="F164" s="384"/>
    </row>
    <row r="165" spans="2:6" s="382" customFormat="1">
      <c r="B165" s="384"/>
      <c r="C165" s="384"/>
      <c r="D165" s="384"/>
      <c r="E165" s="384"/>
      <c r="F165" s="384"/>
    </row>
    <row r="166" spans="2:6" s="382" customFormat="1">
      <c r="B166" s="384"/>
      <c r="C166" s="384"/>
      <c r="D166" s="384"/>
      <c r="E166" s="384"/>
      <c r="F166" s="384"/>
    </row>
    <row r="167" spans="2:6" s="382" customFormat="1">
      <c r="B167" s="384"/>
      <c r="C167" s="384"/>
      <c r="D167" s="384"/>
      <c r="E167" s="384"/>
      <c r="F167" s="384"/>
    </row>
    <row r="168" spans="2:6" s="382" customFormat="1">
      <c r="B168" s="384"/>
      <c r="C168" s="384"/>
      <c r="D168" s="384"/>
      <c r="E168" s="384"/>
      <c r="F168" s="384"/>
    </row>
    <row r="169" spans="2:6" s="382" customFormat="1">
      <c r="B169" s="384"/>
      <c r="C169" s="384"/>
      <c r="D169" s="384"/>
      <c r="E169" s="384"/>
      <c r="F169" s="384"/>
    </row>
    <row r="170" spans="2:6" s="382" customFormat="1">
      <c r="B170" s="384"/>
      <c r="C170" s="384"/>
      <c r="D170" s="384"/>
      <c r="E170" s="384"/>
      <c r="F170" s="384"/>
    </row>
    <row r="171" spans="2:6" s="382" customFormat="1">
      <c r="B171" s="384"/>
      <c r="C171" s="384"/>
      <c r="D171" s="384"/>
      <c r="E171" s="384"/>
      <c r="F171" s="384"/>
    </row>
    <row r="172" spans="2:6" s="382" customFormat="1">
      <c r="B172" s="384"/>
      <c r="C172" s="384"/>
      <c r="D172" s="384"/>
      <c r="E172" s="384"/>
      <c r="F172" s="384"/>
    </row>
    <row r="173" spans="2:6" s="382" customFormat="1">
      <c r="B173" s="384"/>
      <c r="C173" s="384"/>
      <c r="D173" s="384"/>
      <c r="E173" s="384"/>
      <c r="F173" s="384"/>
    </row>
    <row r="174" spans="2:6" s="382" customFormat="1">
      <c r="B174" s="384"/>
      <c r="C174" s="384"/>
      <c r="D174" s="384"/>
      <c r="E174" s="384"/>
      <c r="F174" s="384"/>
    </row>
    <row r="175" spans="2:6" s="382" customFormat="1">
      <c r="B175" s="384"/>
      <c r="C175" s="384"/>
      <c r="D175" s="384"/>
      <c r="E175" s="384"/>
      <c r="F175" s="384"/>
    </row>
    <row r="176" spans="2:6" s="382" customFormat="1">
      <c r="B176" s="384"/>
      <c r="C176" s="384"/>
      <c r="D176" s="384"/>
      <c r="E176" s="384"/>
      <c r="F176" s="384"/>
    </row>
    <row r="177" spans="2:6" s="382" customFormat="1">
      <c r="B177" s="384"/>
      <c r="C177" s="384"/>
      <c r="D177" s="384"/>
      <c r="E177" s="384"/>
      <c r="F177" s="384"/>
    </row>
    <row r="178" spans="2:6" s="382" customFormat="1">
      <c r="B178" s="384"/>
      <c r="C178" s="384"/>
      <c r="D178" s="384"/>
      <c r="E178" s="384"/>
      <c r="F178" s="384"/>
    </row>
    <row r="179" spans="2:6" s="382" customFormat="1">
      <c r="B179" s="384"/>
      <c r="C179" s="384"/>
      <c r="D179" s="384"/>
      <c r="E179" s="384"/>
      <c r="F179" s="384"/>
    </row>
    <row r="180" spans="2:6" s="382" customFormat="1">
      <c r="B180" s="384"/>
      <c r="C180" s="384"/>
      <c r="D180" s="384"/>
      <c r="E180" s="384"/>
      <c r="F180" s="384"/>
    </row>
    <row r="181" spans="2:6" s="382" customFormat="1">
      <c r="B181" s="384"/>
      <c r="C181" s="384"/>
      <c r="D181" s="384"/>
      <c r="E181" s="384"/>
      <c r="F181" s="384"/>
    </row>
    <row r="182" spans="2:6" s="382" customFormat="1">
      <c r="B182" s="384"/>
      <c r="C182" s="384"/>
      <c r="D182" s="384"/>
      <c r="E182" s="384"/>
      <c r="F182" s="384"/>
    </row>
    <row r="183" spans="2:6" s="382" customFormat="1">
      <c r="B183" s="384"/>
      <c r="C183" s="384"/>
      <c r="D183" s="384"/>
      <c r="E183" s="384"/>
      <c r="F183" s="384"/>
    </row>
    <row r="184" spans="2:6" s="382" customFormat="1">
      <c r="B184" s="384"/>
      <c r="C184" s="384"/>
      <c r="D184" s="384"/>
      <c r="E184" s="384"/>
      <c r="F184" s="384"/>
    </row>
    <row r="185" spans="2:6" s="382" customFormat="1">
      <c r="B185" s="384"/>
      <c r="C185" s="384"/>
      <c r="D185" s="384"/>
      <c r="E185" s="384"/>
      <c r="F185" s="384"/>
    </row>
    <row r="186" spans="2:6" s="382" customFormat="1">
      <c r="B186" s="384"/>
      <c r="C186" s="384"/>
      <c r="D186" s="384"/>
      <c r="E186" s="384"/>
      <c r="F186" s="384"/>
    </row>
    <row r="187" spans="2:6" s="382" customFormat="1">
      <c r="B187" s="384"/>
      <c r="C187" s="384"/>
      <c r="D187" s="384"/>
      <c r="E187" s="384"/>
      <c r="F187" s="384"/>
    </row>
    <row r="188" spans="2:6" s="382" customFormat="1">
      <c r="B188" s="384"/>
      <c r="C188" s="384"/>
      <c r="D188" s="384"/>
      <c r="E188" s="384"/>
      <c r="F188" s="384"/>
    </row>
    <row r="189" spans="2:6" s="382" customFormat="1">
      <c r="B189" s="384"/>
      <c r="C189" s="384"/>
      <c r="D189" s="384"/>
      <c r="E189" s="384"/>
      <c r="F189" s="384"/>
    </row>
    <row r="190" spans="2:6" s="382" customFormat="1">
      <c r="B190" s="384"/>
      <c r="C190" s="384"/>
      <c r="D190" s="384"/>
      <c r="E190" s="384"/>
      <c r="F190" s="384"/>
    </row>
    <row r="191" spans="2:6" s="382" customFormat="1">
      <c r="B191" s="384"/>
      <c r="C191" s="384"/>
      <c r="D191" s="384"/>
      <c r="E191" s="384"/>
      <c r="F191" s="384"/>
    </row>
    <row r="192" spans="2:6" s="380" customFormat="1">
      <c r="B192" s="381"/>
      <c r="C192" s="381"/>
      <c r="D192" s="381"/>
      <c r="E192" s="381"/>
      <c r="F192" s="381"/>
    </row>
    <row r="193" spans="2:6" s="380" customFormat="1">
      <c r="B193" s="381"/>
      <c r="C193" s="381"/>
      <c r="D193" s="381"/>
      <c r="E193" s="381"/>
      <c r="F193" s="381"/>
    </row>
    <row r="194" spans="2:6" s="380" customFormat="1">
      <c r="B194" s="381"/>
      <c r="C194" s="381"/>
      <c r="D194" s="381"/>
      <c r="E194" s="381"/>
      <c r="F194" s="381"/>
    </row>
    <row r="195" spans="2:6" s="380" customFormat="1">
      <c r="B195" s="381"/>
      <c r="C195" s="381"/>
      <c r="D195" s="381"/>
      <c r="E195" s="381"/>
      <c r="F195" s="381"/>
    </row>
    <row r="196" spans="2:6" s="380" customFormat="1">
      <c r="B196" s="381"/>
      <c r="C196" s="381"/>
      <c r="D196" s="381"/>
      <c r="E196" s="381"/>
      <c r="F196" s="381"/>
    </row>
    <row r="197" spans="2:6" s="380" customFormat="1">
      <c r="B197" s="381"/>
      <c r="C197" s="381"/>
      <c r="D197" s="381"/>
      <c r="E197" s="381"/>
      <c r="F197" s="381"/>
    </row>
    <row r="198" spans="2:6" s="380" customFormat="1">
      <c r="B198" s="381"/>
      <c r="C198" s="381"/>
      <c r="D198" s="381"/>
      <c r="E198" s="381"/>
      <c r="F198" s="381"/>
    </row>
    <row r="199" spans="2:6" s="380" customFormat="1">
      <c r="B199" s="381"/>
      <c r="C199" s="381"/>
      <c r="D199" s="381"/>
      <c r="E199" s="381"/>
      <c r="F199" s="381"/>
    </row>
    <row r="200" spans="2:6" s="380" customFormat="1">
      <c r="B200" s="381"/>
      <c r="C200" s="381"/>
      <c r="D200" s="381"/>
      <c r="E200" s="381"/>
      <c r="F200" s="381"/>
    </row>
    <row r="201" spans="2:6" s="380" customFormat="1">
      <c r="B201" s="381"/>
      <c r="C201" s="381"/>
      <c r="D201" s="381"/>
      <c r="E201" s="381"/>
      <c r="F201" s="381"/>
    </row>
    <row r="202" spans="2:6" s="380" customFormat="1">
      <c r="B202" s="381"/>
      <c r="C202" s="381"/>
      <c r="D202" s="381"/>
      <c r="E202" s="381"/>
      <c r="F202" s="381"/>
    </row>
    <row r="203" spans="2:6" s="380" customFormat="1">
      <c r="B203" s="381"/>
      <c r="C203" s="381"/>
      <c r="D203" s="381"/>
      <c r="E203" s="381"/>
      <c r="F203" s="381"/>
    </row>
    <row r="204" spans="2:6" s="380" customFormat="1">
      <c r="B204" s="381"/>
      <c r="C204" s="381"/>
      <c r="D204" s="381"/>
      <c r="E204" s="381"/>
      <c r="F204" s="381"/>
    </row>
    <row r="205" spans="2:6" s="380" customFormat="1">
      <c r="B205" s="381"/>
      <c r="C205" s="381"/>
      <c r="D205" s="381"/>
      <c r="E205" s="381"/>
      <c r="F205" s="381"/>
    </row>
    <row r="206" spans="2:6" s="380" customFormat="1">
      <c r="B206" s="381"/>
      <c r="C206" s="381"/>
      <c r="D206" s="381"/>
      <c r="E206" s="381"/>
      <c r="F206" s="381"/>
    </row>
    <row r="207" spans="2:6" s="380" customFormat="1">
      <c r="B207" s="381"/>
      <c r="C207" s="381"/>
      <c r="D207" s="381"/>
      <c r="E207" s="381"/>
      <c r="F207" s="381"/>
    </row>
    <row r="208" spans="2:6" s="380" customFormat="1">
      <c r="B208" s="381"/>
      <c r="C208" s="381"/>
      <c r="D208" s="381"/>
      <c r="E208" s="381"/>
      <c r="F208" s="381"/>
    </row>
    <row r="209" spans="2:6" s="380" customFormat="1">
      <c r="B209" s="381"/>
      <c r="C209" s="381"/>
      <c r="D209" s="381"/>
      <c r="E209" s="381"/>
      <c r="F209" s="381"/>
    </row>
    <row r="210" spans="2:6" s="380" customFormat="1">
      <c r="B210" s="381"/>
      <c r="C210" s="381"/>
      <c r="D210" s="381"/>
      <c r="E210" s="381"/>
      <c r="F210" s="381"/>
    </row>
    <row r="211" spans="2:6" s="380" customFormat="1">
      <c r="B211" s="381"/>
      <c r="C211" s="381"/>
      <c r="D211" s="381"/>
      <c r="E211" s="381"/>
      <c r="F211" s="381"/>
    </row>
    <row r="212" spans="2:6" s="380" customFormat="1">
      <c r="B212" s="381"/>
      <c r="C212" s="381"/>
      <c r="D212" s="381"/>
      <c r="E212" s="381"/>
      <c r="F212" s="381"/>
    </row>
    <row r="213" spans="2:6" s="380" customFormat="1">
      <c r="B213" s="381"/>
      <c r="C213" s="381"/>
      <c r="D213" s="381"/>
      <c r="E213" s="381"/>
      <c r="F213" s="381"/>
    </row>
    <row r="214" spans="2:6" s="380" customFormat="1">
      <c r="B214" s="381"/>
      <c r="C214" s="381"/>
      <c r="D214" s="381"/>
      <c r="E214" s="381"/>
      <c r="F214" s="381"/>
    </row>
    <row r="215" spans="2:6" s="380" customFormat="1">
      <c r="B215" s="381"/>
      <c r="C215" s="381"/>
      <c r="D215" s="381"/>
      <c r="E215" s="381"/>
      <c r="F215" s="381"/>
    </row>
    <row r="216" spans="2:6" s="380" customFormat="1">
      <c r="B216" s="381"/>
      <c r="C216" s="381"/>
      <c r="D216" s="381"/>
      <c r="E216" s="381"/>
      <c r="F216" s="381"/>
    </row>
    <row r="217" spans="2:6" s="380" customFormat="1">
      <c r="B217" s="381"/>
      <c r="C217" s="381"/>
      <c r="D217" s="381"/>
      <c r="E217" s="381"/>
      <c r="F217" s="381"/>
    </row>
  </sheetData>
  <sheetProtection sheet="1" objects="1" scenarios="1" selectLockedCells="1"/>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B107"/>
  <sheetViews>
    <sheetView showGridLines="0" topLeftCell="C3" workbookViewId="0">
      <selection activeCell="C11" sqref="C11"/>
    </sheetView>
  </sheetViews>
  <sheetFormatPr defaultColWidth="8.85546875" defaultRowHeight="14.25"/>
  <cols>
    <col min="1" max="1" width="1.42578125" style="13" customWidth="1"/>
    <col min="2" max="2" width="4.42578125" style="13" customWidth="1"/>
    <col min="3" max="3" width="20.7109375" style="13" customWidth="1"/>
    <col min="4" max="4" width="22.42578125" style="13" customWidth="1"/>
    <col min="5" max="5" width="10.7109375" style="13" customWidth="1"/>
    <col min="6" max="12" width="7.7109375" style="13" customWidth="1"/>
    <col min="13" max="13" width="6.85546875" style="13" customWidth="1"/>
    <col min="14" max="14" width="6.85546875" style="63" customWidth="1"/>
    <col min="15" max="15" width="6.85546875" style="13" customWidth="1"/>
    <col min="16" max="16" width="6.85546875" style="25" customWidth="1"/>
    <col min="17" max="17" width="6.85546875" style="13" customWidth="1"/>
    <col min="18" max="18" width="4.42578125" style="189" customWidth="1"/>
    <col min="19" max="19" width="4.140625" style="195" hidden="1" customWidth="1"/>
    <col min="20" max="28" width="4.7109375" style="195" hidden="1" customWidth="1"/>
    <col min="29" max="29" width="3" style="195" hidden="1" customWidth="1"/>
    <col min="30" max="32" width="4.7109375" style="195" hidden="1" customWidth="1"/>
    <col min="33" max="33" width="5" style="195" hidden="1" customWidth="1"/>
    <col min="34" max="41" width="4.7109375" style="195" hidden="1" customWidth="1"/>
    <col min="42" max="42" width="4.7109375" style="196" hidden="1" customWidth="1"/>
    <col min="43" max="46" width="4.7109375" style="195" hidden="1" customWidth="1"/>
    <col min="47" max="49" width="4.7109375" style="197" hidden="1" customWidth="1"/>
    <col min="50" max="53" width="4.7109375" style="196" hidden="1" customWidth="1"/>
    <col min="54" max="62" width="4.7109375" style="197" hidden="1" customWidth="1"/>
    <col min="63" max="73" width="4.7109375" style="195" hidden="1" customWidth="1"/>
    <col min="74" max="74" width="8.85546875" style="189"/>
    <col min="75" max="80" width="8.85546875" style="112"/>
    <col min="81" max="16384" width="8.85546875" style="13"/>
  </cols>
  <sheetData>
    <row r="1" spans="1:80" ht="30">
      <c r="A1" s="16"/>
      <c r="B1" s="16"/>
      <c r="C1" s="16"/>
      <c r="D1" s="17" t="s">
        <v>24</v>
      </c>
      <c r="F1" s="18"/>
      <c r="G1" s="19"/>
      <c r="I1" s="16"/>
      <c r="S1" s="198"/>
      <c r="W1" s="199"/>
      <c r="AU1" s="195"/>
      <c r="AV1" s="195"/>
      <c r="AW1" s="195"/>
      <c r="BK1" s="197"/>
      <c r="BL1" s="197"/>
      <c r="BM1" s="197"/>
    </row>
    <row r="2" spans="1:80" s="23" customFormat="1" ht="17.25" customHeight="1">
      <c r="A2" s="22"/>
      <c r="D2" s="26">
        <v>2</v>
      </c>
      <c r="E2" s="27" t="s">
        <v>84</v>
      </c>
      <c r="F2" s="14"/>
      <c r="H2" s="13"/>
      <c r="J2" s="188"/>
      <c r="P2" s="15"/>
      <c r="R2" s="189"/>
      <c r="S2" s="201"/>
      <c r="T2" s="202"/>
      <c r="U2" s="201"/>
      <c r="V2" s="201"/>
      <c r="W2" s="203"/>
      <c r="X2" s="201"/>
      <c r="Y2" s="201"/>
      <c r="Z2" s="201"/>
      <c r="AA2" s="201"/>
      <c r="AB2" s="201"/>
      <c r="AC2" s="201"/>
      <c r="AD2" s="201"/>
      <c r="AE2" s="201"/>
      <c r="AF2" s="204"/>
      <c r="AG2" s="204"/>
      <c r="AH2" s="204"/>
      <c r="AI2" s="204"/>
      <c r="AJ2" s="200"/>
      <c r="AK2" s="204"/>
      <c r="AL2" s="204"/>
      <c r="AM2" s="201"/>
      <c r="AN2" s="205"/>
      <c r="AO2" s="201"/>
      <c r="AP2" s="206"/>
      <c r="AQ2" s="204"/>
      <c r="AR2" s="204"/>
      <c r="AS2" s="204"/>
      <c r="AT2" s="204"/>
      <c r="AU2" s="204"/>
      <c r="AV2" s="204"/>
      <c r="AW2" s="206"/>
      <c r="AX2" s="207"/>
      <c r="AY2" s="207"/>
      <c r="AZ2" s="207"/>
      <c r="BA2" s="207"/>
      <c r="BB2" s="206"/>
      <c r="BC2" s="206"/>
      <c r="BD2" s="206"/>
      <c r="BE2" s="206"/>
      <c r="BF2" s="206"/>
      <c r="BG2" s="206"/>
      <c r="BH2" s="206"/>
      <c r="BI2" s="197"/>
      <c r="BJ2" s="197"/>
      <c r="BK2" s="197"/>
      <c r="BL2" s="197"/>
      <c r="BM2" s="200"/>
      <c r="BN2" s="200"/>
      <c r="BO2" s="200"/>
      <c r="BP2" s="200"/>
      <c r="BQ2" s="200"/>
      <c r="BR2" s="200"/>
      <c r="BS2" s="200"/>
      <c r="BT2" s="200"/>
      <c r="BU2" s="200"/>
      <c r="BV2" s="200"/>
      <c r="BW2" s="113"/>
      <c r="BX2" s="113"/>
      <c r="BY2" s="113"/>
      <c r="BZ2" s="113"/>
      <c r="CA2" s="113"/>
      <c r="CB2" s="113"/>
    </row>
    <row r="3" spans="1:80" ht="18" customHeight="1">
      <c r="B3" s="28"/>
      <c r="C3" s="28"/>
      <c r="D3" s="29"/>
      <c r="E3" s="30"/>
      <c r="J3" s="16"/>
      <c r="L3" s="16"/>
      <c r="M3" s="16"/>
      <c r="N3" s="65"/>
      <c r="O3" s="16"/>
      <c r="P3" s="67"/>
      <c r="Q3" s="16"/>
      <c r="S3" s="208"/>
      <c r="T3" s="208"/>
      <c r="U3" s="208"/>
      <c r="V3" s="208"/>
      <c r="W3" s="208"/>
      <c r="X3" s="208"/>
    </row>
    <row r="4" spans="1:80" ht="20.25" customHeight="1">
      <c r="C4" s="24"/>
      <c r="E4" s="111"/>
      <c r="F4" s="605" t="s">
        <v>25</v>
      </c>
      <c r="G4" s="605"/>
      <c r="H4" s="605"/>
      <c r="I4" s="605"/>
      <c r="J4" s="605"/>
      <c r="K4" s="605"/>
      <c r="L4" s="605"/>
      <c r="M4" s="605"/>
      <c r="N4" s="605"/>
      <c r="O4" s="605"/>
      <c r="P4" s="605"/>
      <c r="Q4" s="605"/>
      <c r="S4" s="208"/>
      <c r="T4" s="208"/>
      <c r="U4" s="208"/>
      <c r="V4" s="208"/>
      <c r="W4" s="208"/>
      <c r="X4" s="208"/>
      <c r="Y4" s="208" t="s">
        <v>75</v>
      </c>
      <c r="Z4" s="208"/>
      <c r="AA4" s="208"/>
      <c r="AB4" s="208"/>
      <c r="AC4" s="208"/>
      <c r="AD4" s="208"/>
      <c r="AE4" s="208"/>
      <c r="AF4" s="208"/>
      <c r="AG4" s="208"/>
      <c r="AH4" s="208"/>
      <c r="AI4" s="208"/>
      <c r="AJ4" s="208"/>
      <c r="AK4" s="208"/>
      <c r="AL4" s="208"/>
      <c r="AM4" s="208" t="s">
        <v>74</v>
      </c>
      <c r="AN4" s="209"/>
      <c r="AO4" s="209"/>
      <c r="AP4" s="210"/>
      <c r="AQ4" s="210"/>
      <c r="AR4" s="210"/>
      <c r="AS4" s="210"/>
      <c r="AT4" s="210"/>
      <c r="AU4" s="210"/>
      <c r="AV4" s="210"/>
      <c r="AW4" s="210"/>
      <c r="AX4" s="211" t="s">
        <v>73</v>
      </c>
      <c r="AY4" s="209"/>
      <c r="AZ4" s="209"/>
      <c r="BA4" s="209"/>
      <c r="BB4" s="210"/>
      <c r="BC4" s="210"/>
      <c r="BD4" s="210"/>
      <c r="BE4" s="210"/>
      <c r="BF4" s="210"/>
      <c r="BG4" s="210"/>
      <c r="BH4" s="210"/>
      <c r="BJ4" s="195"/>
      <c r="BN4" s="211" t="s">
        <v>72</v>
      </c>
    </row>
    <row r="5" spans="1:80" s="32" customFormat="1" ht="42.95" customHeight="1" thickBot="1">
      <c r="C5" s="34" t="s">
        <v>99</v>
      </c>
      <c r="D5" s="33" t="s">
        <v>28</v>
      </c>
      <c r="E5" s="34" t="s">
        <v>29</v>
      </c>
      <c r="F5" s="222">
        <v>1</v>
      </c>
      <c r="G5" s="223">
        <v>2</v>
      </c>
      <c r="H5" s="222">
        <v>3</v>
      </c>
      <c r="I5" s="223">
        <v>4</v>
      </c>
      <c r="J5" s="222">
        <v>5</v>
      </c>
      <c r="K5" s="223">
        <v>6</v>
      </c>
      <c r="L5" s="222">
        <v>7</v>
      </c>
      <c r="M5" s="223">
        <v>8</v>
      </c>
      <c r="N5" s="224">
        <v>9</v>
      </c>
      <c r="O5" s="223">
        <v>10</v>
      </c>
      <c r="P5" s="224">
        <v>11</v>
      </c>
      <c r="Q5" s="223">
        <v>12</v>
      </c>
      <c r="R5" s="40"/>
      <c r="S5" s="212"/>
      <c r="T5" s="210">
        <v>1</v>
      </c>
      <c r="U5" s="210">
        <v>2</v>
      </c>
      <c r="V5" s="210">
        <v>3</v>
      </c>
      <c r="W5" s="210">
        <v>4</v>
      </c>
      <c r="X5" s="210">
        <v>5</v>
      </c>
      <c r="Y5" s="210">
        <v>6</v>
      </c>
      <c r="Z5" s="210">
        <v>7</v>
      </c>
      <c r="AA5" s="210">
        <v>8</v>
      </c>
      <c r="AB5" s="210">
        <v>9</v>
      </c>
      <c r="AC5" s="210">
        <v>10</v>
      </c>
      <c r="AD5" s="210">
        <v>11</v>
      </c>
      <c r="AE5" s="210">
        <v>12</v>
      </c>
      <c r="AF5" s="210"/>
      <c r="AG5" s="213"/>
      <c r="AH5" s="208">
        <v>1</v>
      </c>
      <c r="AI5" s="208">
        <v>2</v>
      </c>
      <c r="AJ5" s="208">
        <v>3</v>
      </c>
      <c r="AK5" s="208">
        <v>4</v>
      </c>
      <c r="AL5" s="208">
        <v>5</v>
      </c>
      <c r="AM5" s="208">
        <v>6</v>
      </c>
      <c r="AN5" s="208">
        <v>7</v>
      </c>
      <c r="AO5" s="208">
        <v>8</v>
      </c>
      <c r="AP5" s="209">
        <v>9</v>
      </c>
      <c r="AQ5" s="208">
        <v>10</v>
      </c>
      <c r="AR5" s="208">
        <v>11</v>
      </c>
      <c r="AS5" s="208">
        <v>12</v>
      </c>
      <c r="AT5" s="116"/>
      <c r="AU5" s="213"/>
      <c r="AV5" s="208">
        <v>1</v>
      </c>
      <c r="AW5" s="208">
        <v>2</v>
      </c>
      <c r="AX5" s="208">
        <v>3</v>
      </c>
      <c r="AY5" s="208">
        <v>4</v>
      </c>
      <c r="AZ5" s="208">
        <v>5</v>
      </c>
      <c r="BA5" s="208">
        <v>6</v>
      </c>
      <c r="BB5" s="208">
        <v>7</v>
      </c>
      <c r="BC5" s="208">
        <v>8</v>
      </c>
      <c r="BD5" s="209">
        <v>9</v>
      </c>
      <c r="BE5" s="208">
        <v>10</v>
      </c>
      <c r="BF5" s="208">
        <v>11</v>
      </c>
      <c r="BG5" s="208">
        <v>12</v>
      </c>
      <c r="BH5" s="208"/>
      <c r="BI5" s="212"/>
      <c r="BJ5" s="208">
        <v>1</v>
      </c>
      <c r="BK5" s="208">
        <v>2</v>
      </c>
      <c r="BL5" s="208">
        <v>3</v>
      </c>
      <c r="BM5" s="208">
        <v>4</v>
      </c>
      <c r="BN5" s="208">
        <v>5</v>
      </c>
      <c r="BO5" s="208">
        <v>6</v>
      </c>
      <c r="BP5" s="208">
        <v>7</v>
      </c>
      <c r="BQ5" s="208">
        <v>8</v>
      </c>
      <c r="BR5" s="209">
        <v>9</v>
      </c>
      <c r="BS5" s="208">
        <v>10</v>
      </c>
      <c r="BT5" s="208">
        <v>11</v>
      </c>
      <c r="BU5" s="208">
        <v>12</v>
      </c>
      <c r="BV5" s="191"/>
      <c r="BW5" s="114"/>
      <c r="BX5" s="114"/>
      <c r="BY5" s="114"/>
      <c r="BZ5" s="114"/>
      <c r="CA5" s="114"/>
      <c r="CB5" s="114"/>
    </row>
    <row r="6" spans="1:80" s="252" customFormat="1" ht="19.5" customHeight="1">
      <c r="B6" s="252">
        <v>1</v>
      </c>
      <c r="C6" s="481" t="s">
        <v>133</v>
      </c>
      <c r="D6" s="511" t="str">
        <f>IF(C6="","",INDEX('Master Pilot List'!B$4:D119,MATCH(C6,'Master Pilot List'!B$4:B$119,0),2))</f>
        <v>Ultima 2</v>
      </c>
      <c r="E6" s="512">
        <f>IF(C6="","",INDEX('Master Pilot List'!B$4:D119,MATCH(C6,'Master Pilot List'!B$4:B$119,0),3))</f>
        <v>106853</v>
      </c>
      <c r="F6" s="68" t="str">
        <f t="shared" ref="F6:F25" si="0">IF($D$2=1,"A",IF($D$2=2,T6,IF($D$2=3,AH6,IF($D$2=4,AV6,BJ6))))</f>
        <v>A</v>
      </c>
      <c r="G6" s="218" t="str">
        <f t="shared" ref="G6:G25" si="1">IF($D$2=1,"A",IF($D$2=2,U6,IF($D$2=3,AI6,IF($D$2=4,AW6,BK6))))</f>
        <v>B</v>
      </c>
      <c r="H6" s="37" t="str">
        <f t="shared" ref="H6:H25" si="2">IF($D$2=1,"A",IF($D$2=2,V6,IF($D$2=3,AJ6,IF($D$2=4,AX6,BL6))))</f>
        <v>B</v>
      </c>
      <c r="I6" s="218" t="str">
        <f t="shared" ref="I6:I25" si="3">IF($D$2=1,"A",IF($D$2=2,W6,IF($D$2=3,AK6,IF($D$2=4,AY6,BM6))))</f>
        <v>A</v>
      </c>
      <c r="J6" s="37" t="str">
        <f t="shared" ref="J6:J25" si="4">IF($D$2=1,"A",IF($D$2=2,X6,IF($D$2=3,AL6,IF($D$2=4,AZ6,BN6))))</f>
        <v>B</v>
      </c>
      <c r="K6" s="218" t="str">
        <f t="shared" ref="K6:K25" si="5">IF($D$2=1,"A",IF($D$2=2,Y6,IF($D$2=3,AM6,IF($D$2=4,BA6,BO6))))</f>
        <v>A</v>
      </c>
      <c r="L6" s="37" t="str">
        <f t="shared" ref="L6:L25" si="6">IF($D$2=1,"A",IF($D$2=2,Z6,IF($D$2=3,AN6,IF($D$2=4,BB6,BP6))))</f>
        <v>B</v>
      </c>
      <c r="M6" s="218" t="str">
        <f t="shared" ref="M6:M25" si="7">IF($D$2=1,"A",IF($D$2=2,AA6,IF($D$2=3,AO6,IF($D$2=4,BC6,BQ6))))</f>
        <v>B</v>
      </c>
      <c r="N6" s="37" t="str">
        <f t="shared" ref="N6:N25" si="8">IF($D$2=1,"A",IF($D$2=2,AB6,IF($D$2=3,AP6,IF($D$2=4,BD6,BR6))))</f>
        <v>A</v>
      </c>
      <c r="O6" s="218" t="str">
        <f t="shared" ref="O6:O25" si="9">IF($D$2=1,"A",IF($D$2=2,AC6,IF($D$2=3,AQ6,IF($D$2=4,BE6,BS6))))</f>
        <v>B</v>
      </c>
      <c r="P6" s="37" t="str">
        <f t="shared" ref="P6:P25" si="10">IF($D$2=1,"A",IF($D$2=2,AD6,IF($D$2=3,AR6,IF($D$2=4,BF6,BT6))))</f>
        <v>B</v>
      </c>
      <c r="Q6" s="220" t="str">
        <f t="shared" ref="Q6:Q25" si="11">IF($D$2=1,"A",IF($D$2=2,AE6,IF($D$2=3,AS6,IF($D$2=4,BG6,BU6))))</f>
        <v>A</v>
      </c>
      <c r="R6" s="269"/>
      <c r="S6" s="208">
        <v>1</v>
      </c>
      <c r="T6" s="209" t="s">
        <v>30</v>
      </c>
      <c r="U6" s="209" t="s">
        <v>31</v>
      </c>
      <c r="V6" s="209" t="s">
        <v>31</v>
      </c>
      <c r="W6" s="209" t="s">
        <v>30</v>
      </c>
      <c r="X6" s="209" t="s">
        <v>31</v>
      </c>
      <c r="Y6" s="209" t="s">
        <v>30</v>
      </c>
      <c r="Z6" s="209" t="s">
        <v>31</v>
      </c>
      <c r="AA6" s="209" t="s">
        <v>31</v>
      </c>
      <c r="AB6" s="209" t="s">
        <v>30</v>
      </c>
      <c r="AC6" s="209" t="s">
        <v>31</v>
      </c>
      <c r="AD6" s="209" t="s">
        <v>31</v>
      </c>
      <c r="AE6" s="209" t="s">
        <v>30</v>
      </c>
      <c r="AF6" s="210"/>
      <c r="AG6" s="208">
        <v>1</v>
      </c>
      <c r="AH6" s="209" t="s">
        <v>31</v>
      </c>
      <c r="AI6" s="209" t="s">
        <v>30</v>
      </c>
      <c r="AJ6" s="209" t="s">
        <v>32</v>
      </c>
      <c r="AK6" s="209" t="s">
        <v>31</v>
      </c>
      <c r="AL6" s="209" t="s">
        <v>30</v>
      </c>
      <c r="AM6" s="209" t="s">
        <v>31</v>
      </c>
      <c r="AN6" s="209" t="s">
        <v>30</v>
      </c>
      <c r="AO6" s="209" t="s">
        <v>32</v>
      </c>
      <c r="AP6" s="209" t="s">
        <v>31</v>
      </c>
      <c r="AQ6" s="209" t="s">
        <v>30</v>
      </c>
      <c r="AR6" s="209" t="s">
        <v>32</v>
      </c>
      <c r="AS6" s="209" t="s">
        <v>31</v>
      </c>
      <c r="AT6" s="606"/>
      <c r="AU6" s="208">
        <v>1</v>
      </c>
      <c r="AV6" s="201" t="s">
        <v>32</v>
      </c>
      <c r="AW6" s="201" t="s">
        <v>31</v>
      </c>
      <c r="AX6" s="201" t="s">
        <v>32</v>
      </c>
      <c r="AY6" s="201" t="s">
        <v>30</v>
      </c>
      <c r="AZ6" s="201" t="s">
        <v>30</v>
      </c>
      <c r="BA6" s="201" t="s">
        <v>33</v>
      </c>
      <c r="BB6" s="201" t="s">
        <v>32</v>
      </c>
      <c r="BC6" s="201" t="s">
        <v>33</v>
      </c>
      <c r="BD6" s="201" t="s">
        <v>32</v>
      </c>
      <c r="BE6" s="201" t="s">
        <v>31</v>
      </c>
      <c r="BF6" s="201" t="s">
        <v>32</v>
      </c>
      <c r="BG6" s="201" t="s">
        <v>30</v>
      </c>
      <c r="BH6" s="201"/>
      <c r="BI6" s="208">
        <v>1</v>
      </c>
      <c r="BJ6" s="214" t="s">
        <v>30</v>
      </c>
      <c r="BK6" s="214" t="s">
        <v>33</v>
      </c>
      <c r="BL6" s="214" t="s">
        <v>32</v>
      </c>
      <c r="BM6" s="214" t="s">
        <v>33</v>
      </c>
      <c r="BN6" s="214" t="s">
        <v>32</v>
      </c>
      <c r="BO6" s="214" t="s">
        <v>30</v>
      </c>
      <c r="BP6" s="214" t="s">
        <v>33</v>
      </c>
      <c r="BQ6" s="214" t="s">
        <v>30</v>
      </c>
      <c r="BR6" s="214" t="s">
        <v>33</v>
      </c>
      <c r="BS6" s="214" t="s">
        <v>32</v>
      </c>
      <c r="BT6" s="201" t="s">
        <v>31</v>
      </c>
      <c r="BU6" s="201" t="s">
        <v>71</v>
      </c>
      <c r="BV6" s="190"/>
      <c r="BW6" s="371"/>
      <c r="BX6" s="371"/>
      <c r="BY6" s="371"/>
      <c r="BZ6" s="371"/>
      <c r="CA6" s="371"/>
      <c r="CB6" s="371"/>
    </row>
    <row r="7" spans="1:80" s="252" customFormat="1" ht="19.5" customHeight="1">
      <c r="B7" s="252">
        <v>2</v>
      </c>
      <c r="C7" s="366" t="s">
        <v>135</v>
      </c>
      <c r="D7" s="513" t="str">
        <f>IF(C7="","",INDEX('Master Pilot List'!B$4:D120,MATCH(C7,'Master Pilot List'!B$4:B$119,0),2))</f>
        <v>Explorer BF</v>
      </c>
      <c r="E7" s="514">
        <f>IF(C7="","",INDEX('Master Pilot List'!B$4:D120,MATCH(C7,'Master Pilot List'!B$4:B$119,0),3))</f>
        <v>3424</v>
      </c>
      <c r="F7" s="68" t="str">
        <f t="shared" si="0"/>
        <v>B</v>
      </c>
      <c r="G7" s="218" t="str">
        <f t="shared" si="1"/>
        <v>B</v>
      </c>
      <c r="H7" s="37" t="str">
        <f t="shared" si="2"/>
        <v>A</v>
      </c>
      <c r="I7" s="218" t="str">
        <f t="shared" si="3"/>
        <v>A</v>
      </c>
      <c r="J7" s="37" t="str">
        <f t="shared" si="4"/>
        <v>A</v>
      </c>
      <c r="K7" s="218" t="str">
        <f t="shared" si="5"/>
        <v>A</v>
      </c>
      <c r="L7" s="37" t="str">
        <f t="shared" si="6"/>
        <v>A</v>
      </c>
      <c r="M7" s="218" t="str">
        <f t="shared" si="7"/>
        <v>B</v>
      </c>
      <c r="N7" s="37" t="str">
        <f t="shared" si="8"/>
        <v>B</v>
      </c>
      <c r="O7" s="218" t="str">
        <f t="shared" si="9"/>
        <v>B</v>
      </c>
      <c r="P7" s="37" t="str">
        <f t="shared" si="10"/>
        <v>A</v>
      </c>
      <c r="Q7" s="220" t="str">
        <f t="shared" si="11"/>
        <v>A</v>
      </c>
      <c r="R7" s="269"/>
      <c r="S7" s="208">
        <v>2</v>
      </c>
      <c r="T7" s="209" t="s">
        <v>31</v>
      </c>
      <c r="U7" s="209" t="s">
        <v>31</v>
      </c>
      <c r="V7" s="209" t="s">
        <v>30</v>
      </c>
      <c r="W7" s="209" t="s">
        <v>30</v>
      </c>
      <c r="X7" s="209" t="s">
        <v>30</v>
      </c>
      <c r="Y7" s="209" t="s">
        <v>30</v>
      </c>
      <c r="Z7" s="209" t="s">
        <v>30</v>
      </c>
      <c r="AA7" s="209" t="s">
        <v>31</v>
      </c>
      <c r="AB7" s="209" t="s">
        <v>31</v>
      </c>
      <c r="AC7" s="209" t="s">
        <v>31</v>
      </c>
      <c r="AD7" s="209" t="s">
        <v>30</v>
      </c>
      <c r="AE7" s="209" t="s">
        <v>30</v>
      </c>
      <c r="AF7" s="210"/>
      <c r="AG7" s="208">
        <f>+AG6+1</f>
        <v>2</v>
      </c>
      <c r="AH7" s="209" t="s">
        <v>32</v>
      </c>
      <c r="AI7" s="209" t="s">
        <v>31</v>
      </c>
      <c r="AJ7" s="209" t="s">
        <v>30</v>
      </c>
      <c r="AK7" s="209" t="s">
        <v>30</v>
      </c>
      <c r="AL7" s="209" t="s">
        <v>32</v>
      </c>
      <c r="AM7" s="209" t="s">
        <v>32</v>
      </c>
      <c r="AN7" s="209" t="s">
        <v>31</v>
      </c>
      <c r="AO7" s="209" t="s">
        <v>31</v>
      </c>
      <c r="AP7" s="209" t="s">
        <v>32</v>
      </c>
      <c r="AQ7" s="209" t="s">
        <v>31</v>
      </c>
      <c r="AR7" s="209" t="s">
        <v>30</v>
      </c>
      <c r="AS7" s="209" t="s">
        <v>30</v>
      </c>
      <c r="AT7" s="606"/>
      <c r="AU7" s="208">
        <f>+AU6+1</f>
        <v>2</v>
      </c>
      <c r="AV7" s="201" t="s">
        <v>30</v>
      </c>
      <c r="AW7" s="201" t="s">
        <v>30</v>
      </c>
      <c r="AX7" s="201" t="s">
        <v>32</v>
      </c>
      <c r="AY7" s="201" t="s">
        <v>33</v>
      </c>
      <c r="AZ7" s="201" t="s">
        <v>31</v>
      </c>
      <c r="BA7" s="201" t="s">
        <v>31</v>
      </c>
      <c r="BB7" s="201" t="s">
        <v>31</v>
      </c>
      <c r="BC7" s="201" t="s">
        <v>32</v>
      </c>
      <c r="BD7" s="201" t="s">
        <v>30</v>
      </c>
      <c r="BE7" s="201" t="s">
        <v>30</v>
      </c>
      <c r="BF7" s="201" t="s">
        <v>32</v>
      </c>
      <c r="BG7" s="201" t="s">
        <v>33</v>
      </c>
      <c r="BH7" s="201"/>
      <c r="BI7" s="208">
        <f>+BI6+1</f>
        <v>2</v>
      </c>
      <c r="BJ7" s="214" t="s">
        <v>30</v>
      </c>
      <c r="BK7" s="214" t="s">
        <v>30</v>
      </c>
      <c r="BL7" s="214" t="s">
        <v>31</v>
      </c>
      <c r="BM7" s="214" t="s">
        <v>32</v>
      </c>
      <c r="BN7" s="214" t="s">
        <v>33</v>
      </c>
      <c r="BO7" s="214" t="s">
        <v>30</v>
      </c>
      <c r="BP7" s="214" t="s">
        <v>31</v>
      </c>
      <c r="BQ7" s="214" t="s">
        <v>31</v>
      </c>
      <c r="BR7" s="214" t="s">
        <v>31</v>
      </c>
      <c r="BS7" s="214" t="s">
        <v>33</v>
      </c>
      <c r="BT7" s="201" t="s">
        <v>32</v>
      </c>
      <c r="BU7" s="201" t="s">
        <v>33</v>
      </c>
      <c r="BV7" s="190"/>
      <c r="BW7" s="371"/>
      <c r="BX7" s="371"/>
      <c r="BY7" s="371"/>
      <c r="BZ7" s="371"/>
      <c r="CA7" s="371"/>
      <c r="CB7" s="371"/>
    </row>
    <row r="8" spans="1:80" s="252" customFormat="1" ht="19.5" customHeight="1">
      <c r="B8" s="252">
        <v>3</v>
      </c>
      <c r="C8" s="366" t="s">
        <v>132</v>
      </c>
      <c r="D8" s="513" t="str">
        <f>IF(C8="","",INDEX('Master Pilot List'!B$4:D121,MATCH(C8,'Master Pilot List'!B$4:B$119,0),2))</f>
        <v>Ultima 2</v>
      </c>
      <c r="E8" s="514">
        <f>IF(C8="","",INDEX('Master Pilot List'!B$4:D121,MATCH(C8,'Master Pilot List'!B$4:B$119,0),3))</f>
        <v>38712</v>
      </c>
      <c r="F8" s="68" t="str">
        <f t="shared" si="0"/>
        <v>A</v>
      </c>
      <c r="G8" s="218" t="str">
        <f t="shared" si="1"/>
        <v>A</v>
      </c>
      <c r="H8" s="37" t="str">
        <f t="shared" si="2"/>
        <v>A</v>
      </c>
      <c r="I8" s="218" t="str">
        <f t="shared" si="3"/>
        <v>B</v>
      </c>
      <c r="J8" s="37" t="str">
        <f t="shared" si="4"/>
        <v>B</v>
      </c>
      <c r="K8" s="218" t="str">
        <f t="shared" si="5"/>
        <v>B</v>
      </c>
      <c r="L8" s="37" t="str">
        <f t="shared" si="6"/>
        <v>A</v>
      </c>
      <c r="M8" s="218" t="str">
        <f t="shared" si="7"/>
        <v>A</v>
      </c>
      <c r="N8" s="37" t="str">
        <f t="shared" si="8"/>
        <v>A</v>
      </c>
      <c r="O8" s="218" t="str">
        <f t="shared" si="9"/>
        <v>A</v>
      </c>
      <c r="P8" s="37" t="str">
        <f t="shared" si="10"/>
        <v>A</v>
      </c>
      <c r="Q8" s="220" t="str">
        <f t="shared" si="11"/>
        <v>B</v>
      </c>
      <c r="R8" s="269"/>
      <c r="S8" s="208">
        <v>3</v>
      </c>
      <c r="T8" s="209" t="s">
        <v>30</v>
      </c>
      <c r="U8" s="209" t="s">
        <v>30</v>
      </c>
      <c r="V8" s="209" t="s">
        <v>30</v>
      </c>
      <c r="W8" s="209" t="s">
        <v>31</v>
      </c>
      <c r="X8" s="209" t="s">
        <v>31</v>
      </c>
      <c r="Y8" s="209" t="s">
        <v>31</v>
      </c>
      <c r="Z8" s="209" t="s">
        <v>30</v>
      </c>
      <c r="AA8" s="209" t="s">
        <v>30</v>
      </c>
      <c r="AB8" s="209" t="s">
        <v>30</v>
      </c>
      <c r="AC8" s="209" t="s">
        <v>30</v>
      </c>
      <c r="AD8" s="209" t="s">
        <v>30</v>
      </c>
      <c r="AE8" s="209" t="s">
        <v>31</v>
      </c>
      <c r="AF8" s="210"/>
      <c r="AG8" s="208">
        <f t="shared" ref="AG8:AG65" si="12">+AG7+1</f>
        <v>3</v>
      </c>
      <c r="AH8" s="209" t="s">
        <v>30</v>
      </c>
      <c r="AI8" s="209" t="s">
        <v>32</v>
      </c>
      <c r="AJ8" s="209" t="s">
        <v>32</v>
      </c>
      <c r="AK8" s="209" t="s">
        <v>32</v>
      </c>
      <c r="AL8" s="209" t="s">
        <v>31</v>
      </c>
      <c r="AM8" s="209" t="s">
        <v>30</v>
      </c>
      <c r="AN8" s="209" t="s">
        <v>31</v>
      </c>
      <c r="AO8" s="209" t="s">
        <v>30</v>
      </c>
      <c r="AP8" s="209" t="s">
        <v>30</v>
      </c>
      <c r="AQ8" s="209" t="s">
        <v>32</v>
      </c>
      <c r="AR8" s="209" t="s">
        <v>32</v>
      </c>
      <c r="AS8" s="209" t="s">
        <v>32</v>
      </c>
      <c r="AT8" s="116"/>
      <c r="AU8" s="208">
        <f t="shared" ref="AU8:AU65" si="13">+AU7+1</f>
        <v>3</v>
      </c>
      <c r="AV8" s="201" t="s">
        <v>32</v>
      </c>
      <c r="AW8" s="201" t="s">
        <v>30</v>
      </c>
      <c r="AX8" s="201" t="s">
        <v>31</v>
      </c>
      <c r="AY8" s="201" t="s">
        <v>32</v>
      </c>
      <c r="AZ8" s="201" t="s">
        <v>30</v>
      </c>
      <c r="BA8" s="201" t="s">
        <v>33</v>
      </c>
      <c r="BB8" s="201" t="s">
        <v>33</v>
      </c>
      <c r="BC8" s="201" t="s">
        <v>31</v>
      </c>
      <c r="BD8" s="201" t="s">
        <v>32</v>
      </c>
      <c r="BE8" s="201" t="s">
        <v>30</v>
      </c>
      <c r="BF8" s="201" t="s">
        <v>31</v>
      </c>
      <c r="BG8" s="201" t="s">
        <v>32</v>
      </c>
      <c r="BH8" s="201"/>
      <c r="BI8" s="208">
        <f t="shared" ref="BI8:BI65" si="14">+BI7+1</f>
        <v>3</v>
      </c>
      <c r="BJ8" s="214" t="s">
        <v>33</v>
      </c>
      <c r="BK8" s="214" t="s">
        <v>31</v>
      </c>
      <c r="BL8" s="214" t="s">
        <v>71</v>
      </c>
      <c r="BM8" s="214" t="s">
        <v>71</v>
      </c>
      <c r="BN8" s="214" t="s">
        <v>71</v>
      </c>
      <c r="BO8" s="214" t="s">
        <v>32</v>
      </c>
      <c r="BP8" s="214" t="s">
        <v>71</v>
      </c>
      <c r="BQ8" s="214" t="s">
        <v>31</v>
      </c>
      <c r="BR8" s="214" t="s">
        <v>30</v>
      </c>
      <c r="BS8" s="214" t="s">
        <v>33</v>
      </c>
      <c r="BT8" s="201" t="s">
        <v>30</v>
      </c>
      <c r="BU8" s="201" t="s">
        <v>30</v>
      </c>
      <c r="BV8" s="190"/>
      <c r="BW8" s="371"/>
      <c r="BX8" s="371"/>
      <c r="BY8" s="371"/>
      <c r="BZ8" s="371"/>
      <c r="CA8" s="371"/>
      <c r="CB8" s="371"/>
    </row>
    <row r="9" spans="1:80" s="252" customFormat="1" ht="19.5" customHeight="1">
      <c r="B9" s="252">
        <v>4</v>
      </c>
      <c r="C9" s="366" t="s">
        <v>136</v>
      </c>
      <c r="D9" s="513" t="str">
        <f>IF(C9="","",INDEX('Master Pilot List'!B$4:D122,MATCH(C9,'Master Pilot List'!B$4:B$119,0),2))</f>
        <v>Dark Side of Merle</v>
      </c>
      <c r="E9" s="514">
        <f>IF(C9="","",INDEX('Master Pilot List'!B$4:D122,MATCH(C9,'Master Pilot List'!B$4:B$119,0),3))</f>
        <v>67502</v>
      </c>
      <c r="F9" s="68" t="str">
        <f t="shared" si="0"/>
        <v>B</v>
      </c>
      <c r="G9" s="218" t="str">
        <f t="shared" si="1"/>
        <v>A</v>
      </c>
      <c r="H9" s="37" t="str">
        <f t="shared" si="2"/>
        <v>B</v>
      </c>
      <c r="I9" s="218" t="str">
        <f t="shared" si="3"/>
        <v>B</v>
      </c>
      <c r="J9" s="37" t="str">
        <f t="shared" si="4"/>
        <v>A</v>
      </c>
      <c r="K9" s="218" t="str">
        <f t="shared" si="5"/>
        <v>A</v>
      </c>
      <c r="L9" s="37" t="str">
        <f t="shared" si="6"/>
        <v>B</v>
      </c>
      <c r="M9" s="218" t="str">
        <f t="shared" si="7"/>
        <v>A</v>
      </c>
      <c r="N9" s="37" t="str">
        <f t="shared" si="8"/>
        <v>B</v>
      </c>
      <c r="O9" s="218" t="str">
        <f t="shared" si="9"/>
        <v>A</v>
      </c>
      <c r="P9" s="37" t="str">
        <f t="shared" si="10"/>
        <v>B</v>
      </c>
      <c r="Q9" s="220" t="str">
        <f t="shared" si="11"/>
        <v>A</v>
      </c>
      <c r="R9" s="269"/>
      <c r="S9" s="208">
        <v>4</v>
      </c>
      <c r="T9" s="209" t="s">
        <v>31</v>
      </c>
      <c r="U9" s="209" t="s">
        <v>30</v>
      </c>
      <c r="V9" s="209" t="s">
        <v>31</v>
      </c>
      <c r="W9" s="209" t="s">
        <v>31</v>
      </c>
      <c r="X9" s="209" t="s">
        <v>30</v>
      </c>
      <c r="Y9" s="209" t="s">
        <v>30</v>
      </c>
      <c r="Z9" s="209" t="s">
        <v>31</v>
      </c>
      <c r="AA9" s="209" t="s">
        <v>30</v>
      </c>
      <c r="AB9" s="209" t="s">
        <v>31</v>
      </c>
      <c r="AC9" s="209" t="s">
        <v>30</v>
      </c>
      <c r="AD9" s="209" t="s">
        <v>31</v>
      </c>
      <c r="AE9" s="209" t="s">
        <v>30</v>
      </c>
      <c r="AF9" s="210"/>
      <c r="AG9" s="208">
        <f t="shared" si="12"/>
        <v>4</v>
      </c>
      <c r="AH9" s="209" t="s">
        <v>30</v>
      </c>
      <c r="AI9" s="209" t="s">
        <v>31</v>
      </c>
      <c r="AJ9" s="209" t="s">
        <v>30</v>
      </c>
      <c r="AK9" s="209" t="s">
        <v>31</v>
      </c>
      <c r="AL9" s="209" t="s">
        <v>31</v>
      </c>
      <c r="AM9" s="209" t="s">
        <v>30</v>
      </c>
      <c r="AN9" s="209" t="s">
        <v>32</v>
      </c>
      <c r="AO9" s="209" t="s">
        <v>31</v>
      </c>
      <c r="AP9" s="209" t="s">
        <v>30</v>
      </c>
      <c r="AQ9" s="209" t="s">
        <v>31</v>
      </c>
      <c r="AR9" s="209" t="s">
        <v>30</v>
      </c>
      <c r="AS9" s="209" t="s">
        <v>31</v>
      </c>
      <c r="AT9" s="116"/>
      <c r="AU9" s="208">
        <f t="shared" si="13"/>
        <v>4</v>
      </c>
      <c r="AV9" s="201" t="s">
        <v>31</v>
      </c>
      <c r="AW9" s="201" t="s">
        <v>32</v>
      </c>
      <c r="AX9" s="201" t="s">
        <v>30</v>
      </c>
      <c r="AY9" s="201" t="s">
        <v>30</v>
      </c>
      <c r="AZ9" s="201" t="s">
        <v>30</v>
      </c>
      <c r="BA9" s="201" t="s">
        <v>32</v>
      </c>
      <c r="BB9" s="201" t="s">
        <v>30</v>
      </c>
      <c r="BC9" s="201" t="s">
        <v>31</v>
      </c>
      <c r="BD9" s="201" t="s">
        <v>31</v>
      </c>
      <c r="BE9" s="201" t="s">
        <v>32</v>
      </c>
      <c r="BF9" s="201" t="s">
        <v>30</v>
      </c>
      <c r="BG9" s="201" t="s">
        <v>30</v>
      </c>
      <c r="BH9" s="201"/>
      <c r="BI9" s="208">
        <f t="shared" si="14"/>
        <v>4</v>
      </c>
      <c r="BJ9" s="214" t="s">
        <v>31</v>
      </c>
      <c r="BK9" s="214" t="s">
        <v>31</v>
      </c>
      <c r="BL9" s="214" t="s">
        <v>32</v>
      </c>
      <c r="BM9" s="214" t="s">
        <v>33</v>
      </c>
      <c r="BN9" s="214" t="s">
        <v>30</v>
      </c>
      <c r="BO9" s="214" t="s">
        <v>30</v>
      </c>
      <c r="BP9" s="214" t="s">
        <v>32</v>
      </c>
      <c r="BQ9" s="214" t="s">
        <v>71</v>
      </c>
      <c r="BR9" s="214" t="s">
        <v>31</v>
      </c>
      <c r="BS9" s="214" t="s">
        <v>32</v>
      </c>
      <c r="BT9" s="201" t="s">
        <v>31</v>
      </c>
      <c r="BU9" s="201" t="s">
        <v>31</v>
      </c>
      <c r="BV9" s="190"/>
      <c r="BW9" s="371"/>
      <c r="BX9" s="371"/>
      <c r="BY9" s="371"/>
      <c r="BZ9" s="371"/>
      <c r="CA9" s="371"/>
      <c r="CB9" s="371"/>
    </row>
    <row r="10" spans="1:80" s="252" customFormat="1" ht="19.5" customHeight="1">
      <c r="B10" s="252">
        <v>5</v>
      </c>
      <c r="C10" s="366" t="s">
        <v>138</v>
      </c>
      <c r="D10" s="513" t="str">
        <f>IF(C10="","",INDEX('Master Pilot List'!B$4:D123,MATCH(C10,'Master Pilot List'!B$4:B$119,0),2))</f>
        <v>Ultima 2</v>
      </c>
      <c r="E10" s="514">
        <f>IF(C10="","",INDEX('Master Pilot List'!B$4:D123,MATCH(C10,'Master Pilot List'!B$4:B$119,0),3))</f>
        <v>33887</v>
      </c>
      <c r="F10" s="68" t="str">
        <f t="shared" si="0"/>
        <v>A</v>
      </c>
      <c r="G10" s="218" t="str">
        <f t="shared" si="1"/>
        <v>A</v>
      </c>
      <c r="H10" s="37" t="str">
        <f t="shared" si="2"/>
        <v>B</v>
      </c>
      <c r="I10" s="218" t="str">
        <f t="shared" si="3"/>
        <v>A</v>
      </c>
      <c r="J10" s="37" t="str">
        <f t="shared" si="4"/>
        <v>B</v>
      </c>
      <c r="K10" s="218" t="str">
        <f t="shared" si="5"/>
        <v>B</v>
      </c>
      <c r="L10" s="37" t="str">
        <f t="shared" si="6"/>
        <v>A</v>
      </c>
      <c r="M10" s="218" t="str">
        <f t="shared" si="7"/>
        <v>B</v>
      </c>
      <c r="N10" s="37" t="str">
        <f t="shared" si="8"/>
        <v>A</v>
      </c>
      <c r="O10" s="218" t="str">
        <f t="shared" si="9"/>
        <v>A</v>
      </c>
      <c r="P10" s="37" t="str">
        <f t="shared" si="10"/>
        <v>B</v>
      </c>
      <c r="Q10" s="220" t="str">
        <f t="shared" si="11"/>
        <v>B</v>
      </c>
      <c r="R10" s="269"/>
      <c r="S10" s="208">
        <v>5</v>
      </c>
      <c r="T10" s="209" t="s">
        <v>30</v>
      </c>
      <c r="U10" s="209" t="s">
        <v>30</v>
      </c>
      <c r="V10" s="209" t="s">
        <v>31</v>
      </c>
      <c r="W10" s="209" t="s">
        <v>30</v>
      </c>
      <c r="X10" s="209" t="s">
        <v>31</v>
      </c>
      <c r="Y10" s="209" t="s">
        <v>31</v>
      </c>
      <c r="Z10" s="209" t="s">
        <v>30</v>
      </c>
      <c r="AA10" s="209" t="s">
        <v>31</v>
      </c>
      <c r="AB10" s="209" t="s">
        <v>30</v>
      </c>
      <c r="AC10" s="209" t="s">
        <v>30</v>
      </c>
      <c r="AD10" s="209" t="s">
        <v>31</v>
      </c>
      <c r="AE10" s="209" t="s">
        <v>31</v>
      </c>
      <c r="AF10" s="210"/>
      <c r="AG10" s="208">
        <f t="shared" si="12"/>
        <v>5</v>
      </c>
      <c r="AH10" s="209" t="s">
        <v>32</v>
      </c>
      <c r="AI10" s="209" t="s">
        <v>32</v>
      </c>
      <c r="AJ10" s="209" t="s">
        <v>31</v>
      </c>
      <c r="AK10" s="209" t="s">
        <v>32</v>
      </c>
      <c r="AL10" s="209" t="s">
        <v>32</v>
      </c>
      <c r="AM10" s="209" t="s">
        <v>32</v>
      </c>
      <c r="AN10" s="209" t="s">
        <v>32</v>
      </c>
      <c r="AO10" s="209" t="s">
        <v>32</v>
      </c>
      <c r="AP10" s="209" t="s">
        <v>32</v>
      </c>
      <c r="AQ10" s="209" t="s">
        <v>32</v>
      </c>
      <c r="AR10" s="209" t="s">
        <v>31</v>
      </c>
      <c r="AS10" s="209" t="s">
        <v>32</v>
      </c>
      <c r="AT10" s="116"/>
      <c r="AU10" s="208">
        <f t="shared" si="13"/>
        <v>5</v>
      </c>
      <c r="AV10" s="201" t="s">
        <v>31</v>
      </c>
      <c r="AW10" s="201" t="s">
        <v>30</v>
      </c>
      <c r="AX10" s="201" t="s">
        <v>31</v>
      </c>
      <c r="AY10" s="201" t="s">
        <v>33</v>
      </c>
      <c r="AZ10" s="201" t="s">
        <v>31</v>
      </c>
      <c r="BA10" s="201" t="s">
        <v>30</v>
      </c>
      <c r="BB10" s="201" t="s">
        <v>30</v>
      </c>
      <c r="BC10" s="201" t="s">
        <v>30</v>
      </c>
      <c r="BD10" s="201" t="s">
        <v>31</v>
      </c>
      <c r="BE10" s="201" t="s">
        <v>30</v>
      </c>
      <c r="BF10" s="201" t="s">
        <v>31</v>
      </c>
      <c r="BG10" s="201" t="s">
        <v>33</v>
      </c>
      <c r="BH10" s="201"/>
      <c r="BI10" s="208">
        <f t="shared" si="14"/>
        <v>5</v>
      </c>
      <c r="BJ10" s="214" t="s">
        <v>71</v>
      </c>
      <c r="BK10" s="214" t="s">
        <v>71</v>
      </c>
      <c r="BL10" s="214" t="s">
        <v>33</v>
      </c>
      <c r="BM10" s="214" t="s">
        <v>71</v>
      </c>
      <c r="BN10" s="214" t="s">
        <v>33</v>
      </c>
      <c r="BO10" s="214" t="s">
        <v>71</v>
      </c>
      <c r="BP10" s="214" t="s">
        <v>71</v>
      </c>
      <c r="BQ10" s="214" t="s">
        <v>32</v>
      </c>
      <c r="BR10" s="214" t="s">
        <v>30</v>
      </c>
      <c r="BS10" s="214" t="s">
        <v>71</v>
      </c>
      <c r="BT10" s="201" t="s">
        <v>33</v>
      </c>
      <c r="BU10" s="201" t="s">
        <v>30</v>
      </c>
      <c r="BV10" s="190"/>
      <c r="BW10" s="371"/>
      <c r="BX10" s="371"/>
      <c r="BY10" s="371"/>
      <c r="BZ10" s="371"/>
      <c r="CA10" s="371"/>
      <c r="CB10" s="371"/>
    </row>
    <row r="11" spans="1:80" s="252" customFormat="1" ht="19.5" customHeight="1">
      <c r="B11" s="252">
        <v>6</v>
      </c>
      <c r="C11" s="482" t="s">
        <v>167</v>
      </c>
      <c r="D11" s="513" t="str">
        <f>IF(C11="","",INDEX('Master Pilot List'!B$4:D124,MATCH(C11,'Master Pilot List'!B$4:B$119,0),2))</f>
        <v>Andreas</v>
      </c>
      <c r="E11" s="514">
        <f>IF(C11="","",INDEX('Master Pilot List'!B$4:D124,MATCH(C11,'Master Pilot List'!B$4:B$119,0),3))</f>
        <v>0</v>
      </c>
      <c r="F11" s="68" t="str">
        <f t="shared" si="0"/>
        <v>B</v>
      </c>
      <c r="G11" s="218" t="str">
        <f t="shared" si="1"/>
        <v>B</v>
      </c>
      <c r="H11" s="37" t="str">
        <f t="shared" si="2"/>
        <v>A</v>
      </c>
      <c r="I11" s="218" t="str">
        <f t="shared" si="3"/>
        <v>B</v>
      </c>
      <c r="J11" s="37" t="str">
        <f t="shared" si="4"/>
        <v>A</v>
      </c>
      <c r="K11" s="218" t="str">
        <f t="shared" si="5"/>
        <v>B</v>
      </c>
      <c r="L11" s="37" t="str">
        <f t="shared" si="6"/>
        <v>B</v>
      </c>
      <c r="M11" s="218" t="str">
        <f t="shared" si="7"/>
        <v>A</v>
      </c>
      <c r="N11" s="37" t="str">
        <f t="shared" si="8"/>
        <v>B</v>
      </c>
      <c r="O11" s="218" t="str">
        <f t="shared" si="9"/>
        <v>B</v>
      </c>
      <c r="P11" s="37" t="str">
        <f t="shared" si="10"/>
        <v>A</v>
      </c>
      <c r="Q11" s="220" t="str">
        <f t="shared" si="11"/>
        <v>B</v>
      </c>
      <c r="R11" s="269"/>
      <c r="S11" s="208">
        <v>6</v>
      </c>
      <c r="T11" s="209" t="s">
        <v>31</v>
      </c>
      <c r="U11" s="209" t="s">
        <v>31</v>
      </c>
      <c r="V11" s="209" t="s">
        <v>30</v>
      </c>
      <c r="W11" s="209" t="s">
        <v>31</v>
      </c>
      <c r="X11" s="209" t="s">
        <v>30</v>
      </c>
      <c r="Y11" s="209" t="s">
        <v>31</v>
      </c>
      <c r="Z11" s="209" t="s">
        <v>31</v>
      </c>
      <c r="AA11" s="209" t="s">
        <v>30</v>
      </c>
      <c r="AB11" s="209" t="s">
        <v>31</v>
      </c>
      <c r="AC11" s="209" t="s">
        <v>31</v>
      </c>
      <c r="AD11" s="209" t="s">
        <v>30</v>
      </c>
      <c r="AE11" s="209" t="s">
        <v>31</v>
      </c>
      <c r="AF11" s="210"/>
      <c r="AG11" s="208">
        <f t="shared" si="12"/>
        <v>6</v>
      </c>
      <c r="AH11" s="209" t="s">
        <v>31</v>
      </c>
      <c r="AI11" s="209" t="s">
        <v>30</v>
      </c>
      <c r="AJ11" s="209" t="s">
        <v>31</v>
      </c>
      <c r="AK11" s="209" t="s">
        <v>30</v>
      </c>
      <c r="AL11" s="209" t="s">
        <v>30</v>
      </c>
      <c r="AM11" s="209" t="s">
        <v>31</v>
      </c>
      <c r="AN11" s="209" t="s">
        <v>30</v>
      </c>
      <c r="AO11" s="209" t="s">
        <v>30</v>
      </c>
      <c r="AP11" s="209" t="s">
        <v>31</v>
      </c>
      <c r="AQ11" s="209" t="s">
        <v>30</v>
      </c>
      <c r="AR11" s="209" t="s">
        <v>31</v>
      </c>
      <c r="AS11" s="209" t="s">
        <v>30</v>
      </c>
      <c r="AT11" s="116"/>
      <c r="AU11" s="208">
        <f t="shared" si="13"/>
        <v>6</v>
      </c>
      <c r="AV11" s="201" t="s">
        <v>30</v>
      </c>
      <c r="AW11" s="201" t="s">
        <v>31</v>
      </c>
      <c r="AX11" s="201" t="s">
        <v>30</v>
      </c>
      <c r="AY11" s="201" t="s">
        <v>32</v>
      </c>
      <c r="AZ11" s="201" t="s">
        <v>32</v>
      </c>
      <c r="BA11" s="201" t="s">
        <v>32</v>
      </c>
      <c r="BB11" s="201" t="s">
        <v>31</v>
      </c>
      <c r="BC11" s="201" t="s">
        <v>30</v>
      </c>
      <c r="BD11" s="201" t="s">
        <v>30</v>
      </c>
      <c r="BE11" s="201" t="s">
        <v>31</v>
      </c>
      <c r="BF11" s="201" t="s">
        <v>30</v>
      </c>
      <c r="BG11" s="201" t="s">
        <v>32</v>
      </c>
      <c r="BH11" s="201"/>
      <c r="BI11" s="208">
        <f t="shared" si="14"/>
        <v>6</v>
      </c>
      <c r="BJ11" s="214" t="s">
        <v>31</v>
      </c>
      <c r="BK11" s="214" t="s">
        <v>30</v>
      </c>
      <c r="BL11" s="214" t="s">
        <v>33</v>
      </c>
      <c r="BM11" s="214" t="s">
        <v>32</v>
      </c>
      <c r="BN11" s="214" t="s">
        <v>31</v>
      </c>
      <c r="BO11" s="214" t="s">
        <v>32</v>
      </c>
      <c r="BP11" s="214" t="s">
        <v>33</v>
      </c>
      <c r="BQ11" s="214" t="s">
        <v>30</v>
      </c>
      <c r="BR11" s="214" t="s">
        <v>31</v>
      </c>
      <c r="BS11" s="214" t="s">
        <v>30</v>
      </c>
      <c r="BT11" s="201" t="s">
        <v>32</v>
      </c>
      <c r="BU11" s="201" t="s">
        <v>71</v>
      </c>
      <c r="BV11" s="190"/>
      <c r="BW11" s="371"/>
      <c r="BX11" s="371"/>
      <c r="BY11" s="371"/>
      <c r="BZ11" s="371"/>
      <c r="CA11" s="371"/>
      <c r="CB11" s="371"/>
    </row>
    <row r="12" spans="1:80" s="252" customFormat="1" ht="19.5" customHeight="1">
      <c r="B12" s="252">
        <v>7</v>
      </c>
      <c r="C12" s="366"/>
      <c r="D12" s="513" t="str">
        <f>IF(C12="","",INDEX('Master Pilot List'!B$4:D125,MATCH(C12,'Master Pilot List'!B$4:B$119,0),2))</f>
        <v/>
      </c>
      <c r="E12" s="514" t="str">
        <f>IF(C12="","",INDEX('Master Pilot List'!B$4:D125,MATCH(C12,'Master Pilot List'!B$4:B$119,0),3))</f>
        <v/>
      </c>
      <c r="F12" s="68" t="str">
        <f t="shared" si="0"/>
        <v>A</v>
      </c>
      <c r="G12" s="218" t="str">
        <f t="shared" si="1"/>
        <v>A</v>
      </c>
      <c r="H12" s="37" t="str">
        <f t="shared" si="2"/>
        <v>B</v>
      </c>
      <c r="I12" s="218" t="str">
        <f t="shared" si="3"/>
        <v>B</v>
      </c>
      <c r="J12" s="37" t="str">
        <f t="shared" si="4"/>
        <v>B</v>
      </c>
      <c r="K12" s="218" t="str">
        <f t="shared" si="5"/>
        <v>A</v>
      </c>
      <c r="L12" s="37" t="str">
        <f t="shared" si="6"/>
        <v>A</v>
      </c>
      <c r="M12" s="218" t="str">
        <f t="shared" si="7"/>
        <v>B</v>
      </c>
      <c r="N12" s="37" t="str">
        <f t="shared" si="8"/>
        <v>A</v>
      </c>
      <c r="O12" s="218" t="str">
        <f t="shared" si="9"/>
        <v>A</v>
      </c>
      <c r="P12" s="37" t="str">
        <f t="shared" si="10"/>
        <v>B</v>
      </c>
      <c r="Q12" s="220" t="str">
        <f t="shared" si="11"/>
        <v>A</v>
      </c>
      <c r="R12" s="269"/>
      <c r="S12" s="208">
        <v>7</v>
      </c>
      <c r="T12" s="209" t="s">
        <v>30</v>
      </c>
      <c r="U12" s="209" t="s">
        <v>30</v>
      </c>
      <c r="V12" s="209" t="s">
        <v>31</v>
      </c>
      <c r="W12" s="209" t="s">
        <v>31</v>
      </c>
      <c r="X12" s="209" t="s">
        <v>31</v>
      </c>
      <c r="Y12" s="209" t="s">
        <v>30</v>
      </c>
      <c r="Z12" s="209" t="s">
        <v>30</v>
      </c>
      <c r="AA12" s="209" t="s">
        <v>31</v>
      </c>
      <c r="AB12" s="209" t="s">
        <v>30</v>
      </c>
      <c r="AC12" s="209" t="s">
        <v>30</v>
      </c>
      <c r="AD12" s="209" t="s">
        <v>31</v>
      </c>
      <c r="AE12" s="209" t="s">
        <v>30</v>
      </c>
      <c r="AF12" s="210"/>
      <c r="AG12" s="208">
        <f t="shared" si="12"/>
        <v>7</v>
      </c>
      <c r="AH12" s="209" t="s">
        <v>31</v>
      </c>
      <c r="AI12" s="209" t="s">
        <v>30</v>
      </c>
      <c r="AJ12" s="209" t="s">
        <v>32</v>
      </c>
      <c r="AK12" s="209" t="s">
        <v>31</v>
      </c>
      <c r="AL12" s="209" t="s">
        <v>30</v>
      </c>
      <c r="AM12" s="209" t="s">
        <v>32</v>
      </c>
      <c r="AN12" s="209" t="s">
        <v>32</v>
      </c>
      <c r="AO12" s="209" t="s">
        <v>31</v>
      </c>
      <c r="AP12" s="209" t="s">
        <v>31</v>
      </c>
      <c r="AQ12" s="209" t="s">
        <v>30</v>
      </c>
      <c r="AR12" s="209" t="s">
        <v>32</v>
      </c>
      <c r="AS12" s="209" t="s">
        <v>31</v>
      </c>
      <c r="AT12" s="116"/>
      <c r="AU12" s="208">
        <f t="shared" si="13"/>
        <v>7</v>
      </c>
      <c r="AV12" s="201" t="s">
        <v>33</v>
      </c>
      <c r="AW12" s="201" t="s">
        <v>32</v>
      </c>
      <c r="AX12" s="201" t="s">
        <v>30</v>
      </c>
      <c r="AY12" s="201" t="s">
        <v>31</v>
      </c>
      <c r="AZ12" s="201" t="s">
        <v>33</v>
      </c>
      <c r="BA12" s="201" t="s">
        <v>31</v>
      </c>
      <c r="BB12" s="201" t="s">
        <v>32</v>
      </c>
      <c r="BC12" s="201" t="s">
        <v>33</v>
      </c>
      <c r="BD12" s="201" t="s">
        <v>33</v>
      </c>
      <c r="BE12" s="201" t="s">
        <v>32</v>
      </c>
      <c r="BF12" s="201" t="s">
        <v>30</v>
      </c>
      <c r="BG12" s="201" t="s">
        <v>31</v>
      </c>
      <c r="BH12" s="201"/>
      <c r="BI12" s="208">
        <f t="shared" si="14"/>
        <v>7</v>
      </c>
      <c r="BJ12" s="214" t="s">
        <v>32</v>
      </c>
      <c r="BK12" s="214" t="s">
        <v>30</v>
      </c>
      <c r="BL12" s="214" t="s">
        <v>71</v>
      </c>
      <c r="BM12" s="214" t="s">
        <v>71</v>
      </c>
      <c r="BN12" s="214" t="s">
        <v>31</v>
      </c>
      <c r="BO12" s="214" t="s">
        <v>33</v>
      </c>
      <c r="BP12" s="214" t="s">
        <v>30</v>
      </c>
      <c r="BQ12" s="214" t="s">
        <v>71</v>
      </c>
      <c r="BR12" s="214" t="s">
        <v>33</v>
      </c>
      <c r="BS12" s="214" t="s">
        <v>32</v>
      </c>
      <c r="BT12" s="201" t="s">
        <v>71</v>
      </c>
      <c r="BU12" s="201" t="s">
        <v>32</v>
      </c>
      <c r="BV12" s="190"/>
      <c r="BW12" s="371"/>
      <c r="BX12" s="371"/>
      <c r="BY12" s="371"/>
      <c r="BZ12" s="371"/>
      <c r="CA12" s="371"/>
      <c r="CB12" s="371"/>
    </row>
    <row r="13" spans="1:80" s="252" customFormat="1" ht="19.5" customHeight="1">
      <c r="B13" s="252">
        <v>8</v>
      </c>
      <c r="C13" s="483"/>
      <c r="D13" s="513" t="str">
        <f>IF(C13="","",INDEX('Master Pilot List'!B$4:D126,MATCH(C13,'Master Pilot List'!B$4:B$119,0),2))</f>
        <v/>
      </c>
      <c r="E13" s="514" t="str">
        <f>IF(C13="","",INDEX('Master Pilot List'!B$4:D126,MATCH(C13,'Master Pilot List'!B$4:B$119,0),3))</f>
        <v/>
      </c>
      <c r="F13" s="68" t="str">
        <f t="shared" si="0"/>
        <v>B</v>
      </c>
      <c r="G13" s="218" t="str">
        <f t="shared" si="1"/>
        <v>B</v>
      </c>
      <c r="H13" s="37" t="str">
        <f t="shared" si="2"/>
        <v>A</v>
      </c>
      <c r="I13" s="218" t="str">
        <f t="shared" si="3"/>
        <v>A</v>
      </c>
      <c r="J13" s="37" t="str">
        <f t="shared" si="4"/>
        <v>A</v>
      </c>
      <c r="K13" s="218" t="str">
        <f t="shared" si="5"/>
        <v>B</v>
      </c>
      <c r="L13" s="37" t="str">
        <f t="shared" si="6"/>
        <v>B</v>
      </c>
      <c r="M13" s="218" t="str">
        <f t="shared" si="7"/>
        <v>A</v>
      </c>
      <c r="N13" s="37" t="str">
        <f t="shared" si="8"/>
        <v>B</v>
      </c>
      <c r="O13" s="218" t="str">
        <f t="shared" si="9"/>
        <v>B</v>
      </c>
      <c r="P13" s="37" t="str">
        <f t="shared" si="10"/>
        <v>A</v>
      </c>
      <c r="Q13" s="220" t="str">
        <f t="shared" si="11"/>
        <v>B</v>
      </c>
      <c r="R13" s="269"/>
      <c r="S13" s="208">
        <v>8</v>
      </c>
      <c r="T13" s="209" t="s">
        <v>31</v>
      </c>
      <c r="U13" s="209" t="s">
        <v>31</v>
      </c>
      <c r="V13" s="209" t="s">
        <v>30</v>
      </c>
      <c r="W13" s="209" t="s">
        <v>30</v>
      </c>
      <c r="X13" s="209" t="s">
        <v>30</v>
      </c>
      <c r="Y13" s="209" t="s">
        <v>31</v>
      </c>
      <c r="Z13" s="209" t="s">
        <v>31</v>
      </c>
      <c r="AA13" s="209" t="s">
        <v>30</v>
      </c>
      <c r="AB13" s="209" t="s">
        <v>31</v>
      </c>
      <c r="AC13" s="209" t="s">
        <v>31</v>
      </c>
      <c r="AD13" s="209" t="s">
        <v>30</v>
      </c>
      <c r="AE13" s="209" t="s">
        <v>31</v>
      </c>
      <c r="AF13" s="210"/>
      <c r="AG13" s="208">
        <f t="shared" si="12"/>
        <v>8</v>
      </c>
      <c r="AH13" s="209" t="s">
        <v>32</v>
      </c>
      <c r="AI13" s="209" t="s">
        <v>31</v>
      </c>
      <c r="AJ13" s="209" t="s">
        <v>30</v>
      </c>
      <c r="AK13" s="209" t="s">
        <v>30</v>
      </c>
      <c r="AL13" s="209" t="s">
        <v>31</v>
      </c>
      <c r="AM13" s="209" t="s">
        <v>30</v>
      </c>
      <c r="AN13" s="209" t="s">
        <v>31</v>
      </c>
      <c r="AO13" s="209" t="s">
        <v>32</v>
      </c>
      <c r="AP13" s="209" t="s">
        <v>32</v>
      </c>
      <c r="AQ13" s="209" t="s">
        <v>31</v>
      </c>
      <c r="AR13" s="209" t="s">
        <v>30</v>
      </c>
      <c r="AS13" s="209" t="s">
        <v>30</v>
      </c>
      <c r="AT13" s="116"/>
      <c r="AU13" s="208">
        <f t="shared" si="13"/>
        <v>8</v>
      </c>
      <c r="AV13" s="201" t="s">
        <v>32</v>
      </c>
      <c r="AW13" s="201" t="s">
        <v>32</v>
      </c>
      <c r="AX13" s="201" t="s">
        <v>33</v>
      </c>
      <c r="AY13" s="201" t="s">
        <v>33</v>
      </c>
      <c r="AZ13" s="201" t="s">
        <v>32</v>
      </c>
      <c r="BA13" s="201" t="s">
        <v>32</v>
      </c>
      <c r="BB13" s="201" t="s">
        <v>31</v>
      </c>
      <c r="BC13" s="201" t="s">
        <v>30</v>
      </c>
      <c r="BD13" s="201" t="s">
        <v>32</v>
      </c>
      <c r="BE13" s="201" t="s">
        <v>32</v>
      </c>
      <c r="BF13" s="201" t="s">
        <v>33</v>
      </c>
      <c r="BG13" s="201" t="s">
        <v>33</v>
      </c>
      <c r="BH13" s="201"/>
      <c r="BI13" s="208">
        <f t="shared" si="14"/>
        <v>8</v>
      </c>
      <c r="BJ13" s="214" t="s">
        <v>71</v>
      </c>
      <c r="BK13" s="214" t="s">
        <v>33</v>
      </c>
      <c r="BL13" s="214" t="s">
        <v>32</v>
      </c>
      <c r="BM13" s="214" t="s">
        <v>31</v>
      </c>
      <c r="BN13" s="214" t="s">
        <v>71</v>
      </c>
      <c r="BO13" s="214" t="s">
        <v>32</v>
      </c>
      <c r="BP13" s="214" t="s">
        <v>31</v>
      </c>
      <c r="BQ13" s="214" t="s">
        <v>32</v>
      </c>
      <c r="BR13" s="214" t="s">
        <v>71</v>
      </c>
      <c r="BS13" s="214" t="s">
        <v>33</v>
      </c>
      <c r="BT13" s="201" t="s">
        <v>32</v>
      </c>
      <c r="BU13" s="201" t="s">
        <v>31</v>
      </c>
      <c r="BV13" s="190"/>
      <c r="BW13" s="371"/>
      <c r="BX13" s="371"/>
      <c r="BY13" s="371"/>
      <c r="BZ13" s="371"/>
      <c r="CA13" s="371"/>
      <c r="CB13" s="371"/>
    </row>
    <row r="14" spans="1:80" s="252" customFormat="1" ht="19.5" customHeight="1">
      <c r="B14" s="252">
        <v>9</v>
      </c>
      <c r="C14" s="483"/>
      <c r="D14" s="513" t="str">
        <f>IF(C14="","",INDEX('Master Pilot List'!B$4:D127,MATCH(C14,'Master Pilot List'!B$4:B$119,0),2))</f>
        <v/>
      </c>
      <c r="E14" s="514" t="str">
        <f>IF(C14="","",INDEX('Master Pilot List'!B$4:D127,MATCH(C14,'Master Pilot List'!B$4:B$119,0),3))</f>
        <v/>
      </c>
      <c r="F14" s="68" t="str">
        <f t="shared" si="0"/>
        <v>A</v>
      </c>
      <c r="G14" s="218" t="str">
        <f t="shared" si="1"/>
        <v>B</v>
      </c>
      <c r="H14" s="37" t="str">
        <f t="shared" si="2"/>
        <v>A</v>
      </c>
      <c r="I14" s="218" t="str">
        <f t="shared" si="3"/>
        <v>B</v>
      </c>
      <c r="J14" s="37" t="str">
        <f t="shared" si="4"/>
        <v>B</v>
      </c>
      <c r="K14" s="218" t="str">
        <f t="shared" si="5"/>
        <v>A</v>
      </c>
      <c r="L14" s="37" t="str">
        <f t="shared" si="6"/>
        <v>B</v>
      </c>
      <c r="M14" s="218" t="str">
        <f t="shared" si="7"/>
        <v>A</v>
      </c>
      <c r="N14" s="37" t="str">
        <f t="shared" si="8"/>
        <v>A</v>
      </c>
      <c r="O14" s="218" t="str">
        <f t="shared" si="9"/>
        <v>B</v>
      </c>
      <c r="P14" s="37" t="str">
        <f t="shared" si="10"/>
        <v>A</v>
      </c>
      <c r="Q14" s="220" t="str">
        <f t="shared" si="11"/>
        <v>A</v>
      </c>
      <c r="R14" s="269"/>
      <c r="S14" s="208">
        <v>9</v>
      </c>
      <c r="T14" s="209" t="s">
        <v>30</v>
      </c>
      <c r="U14" s="209" t="s">
        <v>31</v>
      </c>
      <c r="V14" s="209" t="s">
        <v>30</v>
      </c>
      <c r="W14" s="209" t="s">
        <v>31</v>
      </c>
      <c r="X14" s="209" t="s">
        <v>31</v>
      </c>
      <c r="Y14" s="209" t="s">
        <v>30</v>
      </c>
      <c r="Z14" s="209" t="s">
        <v>31</v>
      </c>
      <c r="AA14" s="209" t="s">
        <v>30</v>
      </c>
      <c r="AB14" s="209" t="s">
        <v>30</v>
      </c>
      <c r="AC14" s="209" t="s">
        <v>31</v>
      </c>
      <c r="AD14" s="209" t="s">
        <v>30</v>
      </c>
      <c r="AE14" s="209" t="s">
        <v>30</v>
      </c>
      <c r="AF14" s="210"/>
      <c r="AG14" s="208">
        <f t="shared" si="12"/>
        <v>9</v>
      </c>
      <c r="AH14" s="209" t="s">
        <v>30</v>
      </c>
      <c r="AI14" s="209" t="s">
        <v>32</v>
      </c>
      <c r="AJ14" s="209" t="s">
        <v>31</v>
      </c>
      <c r="AK14" s="209" t="s">
        <v>32</v>
      </c>
      <c r="AL14" s="209" t="s">
        <v>32</v>
      </c>
      <c r="AM14" s="209" t="s">
        <v>31</v>
      </c>
      <c r="AN14" s="209" t="s">
        <v>30</v>
      </c>
      <c r="AO14" s="209" t="s">
        <v>30</v>
      </c>
      <c r="AP14" s="209" t="s">
        <v>30</v>
      </c>
      <c r="AQ14" s="209" t="s">
        <v>32</v>
      </c>
      <c r="AR14" s="209" t="s">
        <v>31</v>
      </c>
      <c r="AS14" s="209" t="s">
        <v>32</v>
      </c>
      <c r="AT14" s="116"/>
      <c r="AU14" s="208">
        <f t="shared" si="13"/>
        <v>9</v>
      </c>
      <c r="AV14" s="201" t="s">
        <v>31</v>
      </c>
      <c r="AW14" s="201" t="s">
        <v>33</v>
      </c>
      <c r="AX14" s="201" t="s">
        <v>33</v>
      </c>
      <c r="AY14" s="201" t="s">
        <v>31</v>
      </c>
      <c r="AZ14" s="201" t="s">
        <v>32</v>
      </c>
      <c r="BA14" s="201" t="s">
        <v>30</v>
      </c>
      <c r="BB14" s="201" t="s">
        <v>33</v>
      </c>
      <c r="BC14" s="201" t="s">
        <v>33</v>
      </c>
      <c r="BD14" s="201" t="s">
        <v>31</v>
      </c>
      <c r="BE14" s="201" t="s">
        <v>33</v>
      </c>
      <c r="BF14" s="201" t="s">
        <v>33</v>
      </c>
      <c r="BG14" s="201" t="s">
        <v>31</v>
      </c>
      <c r="BH14" s="201"/>
      <c r="BI14" s="208">
        <f t="shared" si="14"/>
        <v>9</v>
      </c>
      <c r="BJ14" s="214" t="s">
        <v>33</v>
      </c>
      <c r="BK14" s="214" t="s">
        <v>71</v>
      </c>
      <c r="BL14" s="214" t="s">
        <v>71</v>
      </c>
      <c r="BM14" s="214" t="s">
        <v>32</v>
      </c>
      <c r="BN14" s="214" t="s">
        <v>71</v>
      </c>
      <c r="BO14" s="214" t="s">
        <v>31</v>
      </c>
      <c r="BP14" s="214" t="s">
        <v>30</v>
      </c>
      <c r="BQ14" s="214" t="s">
        <v>71</v>
      </c>
      <c r="BR14" s="214" t="s">
        <v>33</v>
      </c>
      <c r="BS14" s="214" t="s">
        <v>31</v>
      </c>
      <c r="BT14" s="201" t="s">
        <v>31</v>
      </c>
      <c r="BU14" s="201" t="s">
        <v>33</v>
      </c>
      <c r="BV14" s="190"/>
      <c r="BW14" s="371"/>
      <c r="BX14" s="371"/>
      <c r="BY14" s="371"/>
      <c r="BZ14" s="371"/>
      <c r="CA14" s="371"/>
      <c r="CB14" s="371"/>
    </row>
    <row r="15" spans="1:80" s="252" customFormat="1" ht="19.5" customHeight="1">
      <c r="B15" s="252">
        <v>10</v>
      </c>
      <c r="C15" s="483"/>
      <c r="D15" s="513" t="str">
        <f>IF(C15="","",INDEX('Master Pilot List'!B$4:D128,MATCH(C15,'Master Pilot List'!B$4:B$119,0),2))</f>
        <v/>
      </c>
      <c r="E15" s="514" t="str">
        <f>IF(C15="","",INDEX('Master Pilot List'!B$4:D128,MATCH(C15,'Master Pilot List'!B$4:B$119,0),3))</f>
        <v/>
      </c>
      <c r="F15" s="68" t="str">
        <f t="shared" si="0"/>
        <v>B</v>
      </c>
      <c r="G15" s="218" t="str">
        <f t="shared" si="1"/>
        <v>A</v>
      </c>
      <c r="H15" s="37" t="str">
        <f t="shared" si="2"/>
        <v>B</v>
      </c>
      <c r="I15" s="218" t="str">
        <f t="shared" si="3"/>
        <v>A</v>
      </c>
      <c r="J15" s="37" t="str">
        <f t="shared" si="4"/>
        <v>A</v>
      </c>
      <c r="K15" s="218" t="str">
        <f t="shared" si="5"/>
        <v>B</v>
      </c>
      <c r="L15" s="37" t="str">
        <f t="shared" si="6"/>
        <v>A</v>
      </c>
      <c r="M15" s="218" t="str">
        <f t="shared" si="7"/>
        <v>B</v>
      </c>
      <c r="N15" s="37" t="str">
        <f t="shared" si="8"/>
        <v>B</v>
      </c>
      <c r="O15" s="218" t="str">
        <f t="shared" si="9"/>
        <v>A</v>
      </c>
      <c r="P15" s="37" t="str">
        <f t="shared" si="10"/>
        <v>B</v>
      </c>
      <c r="Q15" s="220" t="str">
        <f t="shared" si="11"/>
        <v>B</v>
      </c>
      <c r="R15" s="269"/>
      <c r="S15" s="208">
        <v>10</v>
      </c>
      <c r="T15" s="209" t="s">
        <v>31</v>
      </c>
      <c r="U15" s="209" t="s">
        <v>30</v>
      </c>
      <c r="V15" s="209" t="s">
        <v>31</v>
      </c>
      <c r="W15" s="209" t="s">
        <v>30</v>
      </c>
      <c r="X15" s="209" t="s">
        <v>30</v>
      </c>
      <c r="Y15" s="209" t="s">
        <v>31</v>
      </c>
      <c r="Z15" s="209" t="s">
        <v>30</v>
      </c>
      <c r="AA15" s="209" t="s">
        <v>31</v>
      </c>
      <c r="AB15" s="209" t="s">
        <v>31</v>
      </c>
      <c r="AC15" s="209" t="s">
        <v>30</v>
      </c>
      <c r="AD15" s="209" t="s">
        <v>31</v>
      </c>
      <c r="AE15" s="209" t="s">
        <v>31</v>
      </c>
      <c r="AF15" s="210"/>
      <c r="AG15" s="208">
        <f t="shared" si="12"/>
        <v>10</v>
      </c>
      <c r="AH15" s="209" t="s">
        <v>30</v>
      </c>
      <c r="AI15" s="209" t="s">
        <v>31</v>
      </c>
      <c r="AJ15" s="209" t="s">
        <v>32</v>
      </c>
      <c r="AK15" s="209" t="s">
        <v>31</v>
      </c>
      <c r="AL15" s="209" t="s">
        <v>31</v>
      </c>
      <c r="AM15" s="209" t="s">
        <v>32</v>
      </c>
      <c r="AN15" s="209" t="s">
        <v>31</v>
      </c>
      <c r="AO15" s="209" t="s">
        <v>31</v>
      </c>
      <c r="AP15" s="209" t="s">
        <v>30</v>
      </c>
      <c r="AQ15" s="209" t="s">
        <v>31</v>
      </c>
      <c r="AR15" s="209" t="s">
        <v>32</v>
      </c>
      <c r="AS15" s="209" t="s">
        <v>31</v>
      </c>
      <c r="AT15" s="116"/>
      <c r="AU15" s="208">
        <f t="shared" si="13"/>
        <v>10</v>
      </c>
      <c r="AV15" s="201" t="s">
        <v>30</v>
      </c>
      <c r="AW15" s="201" t="s">
        <v>33</v>
      </c>
      <c r="AX15" s="201" t="s">
        <v>32</v>
      </c>
      <c r="AY15" s="201" t="s">
        <v>30</v>
      </c>
      <c r="AZ15" s="201" t="s">
        <v>33</v>
      </c>
      <c r="BA15" s="201" t="s">
        <v>33</v>
      </c>
      <c r="BB15" s="201" t="s">
        <v>33</v>
      </c>
      <c r="BC15" s="201" t="s">
        <v>32</v>
      </c>
      <c r="BD15" s="201" t="s">
        <v>30</v>
      </c>
      <c r="BE15" s="201" t="s">
        <v>33</v>
      </c>
      <c r="BF15" s="201" t="s">
        <v>32</v>
      </c>
      <c r="BG15" s="201" t="s">
        <v>30</v>
      </c>
      <c r="BH15" s="201"/>
      <c r="BI15" s="208">
        <f t="shared" si="14"/>
        <v>10</v>
      </c>
      <c r="BJ15" s="214" t="s">
        <v>30</v>
      </c>
      <c r="BK15" s="214" t="s">
        <v>33</v>
      </c>
      <c r="BL15" s="214" t="s">
        <v>31</v>
      </c>
      <c r="BM15" s="214" t="s">
        <v>31</v>
      </c>
      <c r="BN15" s="214" t="s">
        <v>30</v>
      </c>
      <c r="BO15" s="214" t="s">
        <v>71</v>
      </c>
      <c r="BP15" s="214" t="s">
        <v>33</v>
      </c>
      <c r="BQ15" s="214" t="s">
        <v>32</v>
      </c>
      <c r="BR15" s="214" t="s">
        <v>31</v>
      </c>
      <c r="BS15" s="214" t="s">
        <v>71</v>
      </c>
      <c r="BT15" s="201" t="s">
        <v>33</v>
      </c>
      <c r="BU15" s="201" t="s">
        <v>31</v>
      </c>
      <c r="BV15" s="190"/>
      <c r="BW15" s="371"/>
      <c r="BX15" s="371"/>
      <c r="BY15" s="371"/>
      <c r="BZ15" s="371"/>
      <c r="CA15" s="371"/>
      <c r="CB15" s="371"/>
    </row>
    <row r="16" spans="1:80" s="252" customFormat="1" ht="19.5" customHeight="1">
      <c r="B16" s="252">
        <v>11</v>
      </c>
      <c r="C16" s="395"/>
      <c r="D16" s="513" t="str">
        <f>IF(C16="","",INDEX('Master Pilot List'!B$4:D129,MATCH(C16,'Master Pilot List'!B$4:B$119,0),2))</f>
        <v/>
      </c>
      <c r="E16" s="514" t="str">
        <f>IF(C16="","",INDEX('Master Pilot List'!B$4:D129,MATCH(C16,'Master Pilot List'!B$4:B$119,0),3))</f>
        <v/>
      </c>
      <c r="F16" s="68" t="str">
        <f t="shared" si="0"/>
        <v>A</v>
      </c>
      <c r="G16" s="218" t="str">
        <f t="shared" si="1"/>
        <v>B</v>
      </c>
      <c r="H16" s="37" t="str">
        <f t="shared" si="2"/>
        <v>A</v>
      </c>
      <c r="I16" s="218" t="str">
        <f t="shared" si="3"/>
        <v>B</v>
      </c>
      <c r="J16" s="37" t="str">
        <f t="shared" si="4"/>
        <v>B</v>
      </c>
      <c r="K16" s="218" t="str">
        <f t="shared" si="5"/>
        <v>A</v>
      </c>
      <c r="L16" s="37" t="str">
        <f t="shared" si="6"/>
        <v>B</v>
      </c>
      <c r="M16" s="218" t="str">
        <f t="shared" si="7"/>
        <v>A</v>
      </c>
      <c r="N16" s="37" t="str">
        <f t="shared" si="8"/>
        <v>A</v>
      </c>
      <c r="O16" s="218" t="str">
        <f t="shared" si="9"/>
        <v>B</v>
      </c>
      <c r="P16" s="37" t="str">
        <f t="shared" si="10"/>
        <v>A</v>
      </c>
      <c r="Q16" s="220" t="str">
        <f t="shared" si="11"/>
        <v>A</v>
      </c>
      <c r="R16" s="269"/>
      <c r="S16" s="208">
        <v>11</v>
      </c>
      <c r="T16" s="209" t="s">
        <v>30</v>
      </c>
      <c r="U16" s="209" t="s">
        <v>31</v>
      </c>
      <c r="V16" s="209" t="s">
        <v>30</v>
      </c>
      <c r="W16" s="209" t="s">
        <v>31</v>
      </c>
      <c r="X16" s="209" t="s">
        <v>31</v>
      </c>
      <c r="Y16" s="209" t="s">
        <v>30</v>
      </c>
      <c r="Z16" s="209" t="s">
        <v>31</v>
      </c>
      <c r="AA16" s="209" t="s">
        <v>30</v>
      </c>
      <c r="AB16" s="209" t="s">
        <v>30</v>
      </c>
      <c r="AC16" s="209" t="s">
        <v>31</v>
      </c>
      <c r="AD16" s="209" t="s">
        <v>30</v>
      </c>
      <c r="AE16" s="209" t="s">
        <v>30</v>
      </c>
      <c r="AF16" s="210"/>
      <c r="AG16" s="208">
        <f t="shared" si="12"/>
        <v>11</v>
      </c>
      <c r="AH16" s="209" t="s">
        <v>32</v>
      </c>
      <c r="AI16" s="209" t="s">
        <v>32</v>
      </c>
      <c r="AJ16" s="209" t="s">
        <v>31</v>
      </c>
      <c r="AK16" s="209" t="s">
        <v>32</v>
      </c>
      <c r="AL16" s="209" t="s">
        <v>32</v>
      </c>
      <c r="AM16" s="209" t="s">
        <v>31</v>
      </c>
      <c r="AN16" s="209" t="s">
        <v>32</v>
      </c>
      <c r="AO16" s="209" t="s">
        <v>32</v>
      </c>
      <c r="AP16" s="209" t="s">
        <v>32</v>
      </c>
      <c r="AQ16" s="209" t="s">
        <v>32</v>
      </c>
      <c r="AR16" s="209" t="s">
        <v>31</v>
      </c>
      <c r="AS16" s="209" t="s">
        <v>32</v>
      </c>
      <c r="AT16" s="116"/>
      <c r="AU16" s="208">
        <f t="shared" si="13"/>
        <v>11</v>
      </c>
      <c r="AV16" s="201" t="s">
        <v>33</v>
      </c>
      <c r="AW16" s="201" t="s">
        <v>33</v>
      </c>
      <c r="AX16" s="201" t="s">
        <v>31</v>
      </c>
      <c r="AY16" s="201" t="s">
        <v>32</v>
      </c>
      <c r="AZ16" s="201" t="s">
        <v>33</v>
      </c>
      <c r="BA16" s="201" t="s">
        <v>31</v>
      </c>
      <c r="BB16" s="201" t="s">
        <v>30</v>
      </c>
      <c r="BC16" s="201" t="s">
        <v>32</v>
      </c>
      <c r="BD16" s="201" t="s">
        <v>33</v>
      </c>
      <c r="BE16" s="201" t="s">
        <v>33</v>
      </c>
      <c r="BF16" s="201" t="s">
        <v>31</v>
      </c>
      <c r="BG16" s="201" t="s">
        <v>32</v>
      </c>
      <c r="BH16" s="201"/>
      <c r="BI16" s="208">
        <f t="shared" si="14"/>
        <v>11</v>
      </c>
      <c r="BJ16" s="214" t="s">
        <v>32</v>
      </c>
      <c r="BK16" s="214" t="s">
        <v>71</v>
      </c>
      <c r="BL16" s="214" t="s">
        <v>33</v>
      </c>
      <c r="BM16" s="214" t="s">
        <v>30</v>
      </c>
      <c r="BN16" s="214" t="s">
        <v>33</v>
      </c>
      <c r="BO16" s="214" t="s">
        <v>30</v>
      </c>
      <c r="BP16" s="214" t="s">
        <v>71</v>
      </c>
      <c r="BQ16" s="214" t="s">
        <v>33</v>
      </c>
      <c r="BR16" s="214" t="s">
        <v>32</v>
      </c>
      <c r="BS16" s="214" t="s">
        <v>33</v>
      </c>
      <c r="BT16" s="201" t="s">
        <v>30</v>
      </c>
      <c r="BU16" s="201" t="s">
        <v>30</v>
      </c>
      <c r="BV16" s="190"/>
      <c r="BW16" s="371"/>
      <c r="BX16" s="371"/>
      <c r="BY16" s="371"/>
      <c r="BZ16" s="371"/>
      <c r="CA16" s="371"/>
      <c r="CB16" s="371"/>
    </row>
    <row r="17" spans="2:80" s="252" customFormat="1" ht="19.5" customHeight="1">
      <c r="B17" s="252">
        <v>12</v>
      </c>
      <c r="C17" s="366"/>
      <c r="D17" s="513" t="str">
        <f>IF(C17="","",INDEX('Master Pilot List'!B$4:D130,MATCH(C17,'Master Pilot List'!B$4:B$119,0),2))</f>
        <v/>
      </c>
      <c r="E17" s="514" t="str">
        <f>IF(C17="","",INDEX('Master Pilot List'!B$4:D130,MATCH(C17,'Master Pilot List'!B$4:B$119,0),3))</f>
        <v/>
      </c>
      <c r="F17" s="68" t="str">
        <f t="shared" si="0"/>
        <v>B</v>
      </c>
      <c r="G17" s="218" t="str">
        <f t="shared" si="1"/>
        <v>A</v>
      </c>
      <c r="H17" s="37" t="str">
        <f t="shared" si="2"/>
        <v>B</v>
      </c>
      <c r="I17" s="218" t="str">
        <f t="shared" si="3"/>
        <v>A</v>
      </c>
      <c r="J17" s="37" t="str">
        <f t="shared" si="4"/>
        <v>A</v>
      </c>
      <c r="K17" s="218" t="str">
        <f t="shared" si="5"/>
        <v>B</v>
      </c>
      <c r="L17" s="37" t="str">
        <f t="shared" si="6"/>
        <v>A</v>
      </c>
      <c r="M17" s="218" t="str">
        <f t="shared" si="7"/>
        <v>B</v>
      </c>
      <c r="N17" s="37" t="str">
        <f t="shared" si="8"/>
        <v>B</v>
      </c>
      <c r="O17" s="218" t="str">
        <f t="shared" si="9"/>
        <v>A</v>
      </c>
      <c r="P17" s="37" t="str">
        <f t="shared" si="10"/>
        <v>B</v>
      </c>
      <c r="Q17" s="220" t="str">
        <f t="shared" si="11"/>
        <v>B</v>
      </c>
      <c r="R17" s="269"/>
      <c r="S17" s="208">
        <v>12</v>
      </c>
      <c r="T17" s="209" t="s">
        <v>31</v>
      </c>
      <c r="U17" s="209" t="s">
        <v>30</v>
      </c>
      <c r="V17" s="209" t="s">
        <v>31</v>
      </c>
      <c r="W17" s="209" t="s">
        <v>30</v>
      </c>
      <c r="X17" s="209" t="s">
        <v>30</v>
      </c>
      <c r="Y17" s="209" t="s">
        <v>31</v>
      </c>
      <c r="Z17" s="209" t="s">
        <v>30</v>
      </c>
      <c r="AA17" s="209" t="s">
        <v>31</v>
      </c>
      <c r="AB17" s="209" t="s">
        <v>31</v>
      </c>
      <c r="AC17" s="209" t="s">
        <v>30</v>
      </c>
      <c r="AD17" s="209" t="s">
        <v>31</v>
      </c>
      <c r="AE17" s="209" t="s">
        <v>31</v>
      </c>
      <c r="AF17" s="210"/>
      <c r="AG17" s="208">
        <f t="shared" si="12"/>
        <v>12</v>
      </c>
      <c r="AH17" s="209" t="s">
        <v>31</v>
      </c>
      <c r="AI17" s="209" t="s">
        <v>30</v>
      </c>
      <c r="AJ17" s="209" t="s">
        <v>30</v>
      </c>
      <c r="AK17" s="209" t="s">
        <v>30</v>
      </c>
      <c r="AL17" s="209" t="s">
        <v>30</v>
      </c>
      <c r="AM17" s="209" t="s">
        <v>30</v>
      </c>
      <c r="AN17" s="209" t="s">
        <v>30</v>
      </c>
      <c r="AO17" s="209" t="s">
        <v>30</v>
      </c>
      <c r="AP17" s="209" t="s">
        <v>31</v>
      </c>
      <c r="AQ17" s="209" t="s">
        <v>30</v>
      </c>
      <c r="AR17" s="209" t="s">
        <v>30</v>
      </c>
      <c r="AS17" s="209" t="s">
        <v>30</v>
      </c>
      <c r="AT17" s="116"/>
      <c r="AU17" s="208">
        <f t="shared" si="13"/>
        <v>12</v>
      </c>
      <c r="AV17" s="201" t="s">
        <v>33</v>
      </c>
      <c r="AW17" s="201" t="s">
        <v>31</v>
      </c>
      <c r="AX17" s="201" t="s">
        <v>33</v>
      </c>
      <c r="AY17" s="201" t="s">
        <v>31</v>
      </c>
      <c r="AZ17" s="201" t="s">
        <v>31</v>
      </c>
      <c r="BA17" s="201" t="s">
        <v>30</v>
      </c>
      <c r="BB17" s="201" t="s">
        <v>32</v>
      </c>
      <c r="BC17" s="201" t="s">
        <v>31</v>
      </c>
      <c r="BD17" s="201" t="s">
        <v>33</v>
      </c>
      <c r="BE17" s="201" t="s">
        <v>31</v>
      </c>
      <c r="BF17" s="201" t="s">
        <v>33</v>
      </c>
      <c r="BG17" s="201" t="s">
        <v>31</v>
      </c>
      <c r="BH17" s="201"/>
      <c r="BI17" s="208">
        <f t="shared" si="14"/>
        <v>12</v>
      </c>
      <c r="BJ17" s="214" t="s">
        <v>33</v>
      </c>
      <c r="BK17" s="214" t="s">
        <v>31</v>
      </c>
      <c r="BL17" s="214" t="s">
        <v>31</v>
      </c>
      <c r="BM17" s="214" t="s">
        <v>32</v>
      </c>
      <c r="BN17" s="214" t="s">
        <v>71</v>
      </c>
      <c r="BO17" s="214" t="s">
        <v>31</v>
      </c>
      <c r="BP17" s="214" t="s">
        <v>32</v>
      </c>
      <c r="BQ17" s="214" t="s">
        <v>31</v>
      </c>
      <c r="BR17" s="214" t="s">
        <v>71</v>
      </c>
      <c r="BS17" s="214" t="s">
        <v>71</v>
      </c>
      <c r="BT17" s="201" t="s">
        <v>33</v>
      </c>
      <c r="BU17" s="201" t="s">
        <v>33</v>
      </c>
      <c r="BV17" s="190"/>
      <c r="BW17" s="371"/>
      <c r="BX17" s="371"/>
      <c r="BY17" s="371"/>
      <c r="BZ17" s="371"/>
      <c r="CA17" s="371"/>
      <c r="CB17" s="371"/>
    </row>
    <row r="18" spans="2:80" s="252" customFormat="1" ht="19.5" customHeight="1">
      <c r="B18" s="252">
        <v>13</v>
      </c>
      <c r="C18" s="366"/>
      <c r="D18" s="513" t="str">
        <f>IF(C18="","",INDEX('Master Pilot List'!B$4:D131,MATCH(C18,'Master Pilot List'!B$4:B$119,0),2))</f>
        <v/>
      </c>
      <c r="E18" s="514" t="str">
        <f>IF(C18="","",INDEX('Master Pilot List'!B$4:D131,MATCH(C18,'Master Pilot List'!B$4:B$119,0),3))</f>
        <v/>
      </c>
      <c r="F18" s="68" t="str">
        <f t="shared" si="0"/>
        <v>A</v>
      </c>
      <c r="G18" s="218" t="str">
        <f t="shared" si="1"/>
        <v>A</v>
      </c>
      <c r="H18" s="37" t="str">
        <f t="shared" si="2"/>
        <v>B</v>
      </c>
      <c r="I18" s="218" t="str">
        <f t="shared" si="3"/>
        <v>B</v>
      </c>
      <c r="J18" s="37" t="str">
        <f t="shared" si="4"/>
        <v>B</v>
      </c>
      <c r="K18" s="218" t="str">
        <f t="shared" si="5"/>
        <v>A</v>
      </c>
      <c r="L18" s="37" t="str">
        <f t="shared" si="6"/>
        <v>B</v>
      </c>
      <c r="M18" s="218" t="str">
        <f t="shared" si="7"/>
        <v>B</v>
      </c>
      <c r="N18" s="37" t="str">
        <f t="shared" si="8"/>
        <v>A</v>
      </c>
      <c r="O18" s="218" t="str">
        <f t="shared" si="9"/>
        <v>A</v>
      </c>
      <c r="P18" s="37" t="str">
        <f t="shared" si="10"/>
        <v>B</v>
      </c>
      <c r="Q18" s="220" t="str">
        <f t="shared" si="11"/>
        <v>A</v>
      </c>
      <c r="R18" s="269"/>
      <c r="S18" s="208">
        <v>13</v>
      </c>
      <c r="T18" s="209" t="s">
        <v>30</v>
      </c>
      <c r="U18" s="209" t="s">
        <v>30</v>
      </c>
      <c r="V18" s="209" t="s">
        <v>31</v>
      </c>
      <c r="W18" s="209" t="s">
        <v>31</v>
      </c>
      <c r="X18" s="209" t="s">
        <v>31</v>
      </c>
      <c r="Y18" s="209" t="s">
        <v>30</v>
      </c>
      <c r="Z18" s="209" t="s">
        <v>31</v>
      </c>
      <c r="AA18" s="209" t="s">
        <v>31</v>
      </c>
      <c r="AB18" s="209" t="s">
        <v>30</v>
      </c>
      <c r="AC18" s="209" t="s">
        <v>30</v>
      </c>
      <c r="AD18" s="209" t="s">
        <v>31</v>
      </c>
      <c r="AE18" s="209" t="s">
        <v>30</v>
      </c>
      <c r="AF18" s="210"/>
      <c r="AG18" s="208">
        <f t="shared" si="12"/>
        <v>13</v>
      </c>
      <c r="AH18" s="209" t="s">
        <v>32</v>
      </c>
      <c r="AI18" s="209" t="s">
        <v>32</v>
      </c>
      <c r="AJ18" s="209" t="s">
        <v>32</v>
      </c>
      <c r="AK18" s="209" t="s">
        <v>31</v>
      </c>
      <c r="AL18" s="209" t="s">
        <v>30</v>
      </c>
      <c r="AM18" s="209" t="s">
        <v>30</v>
      </c>
      <c r="AN18" s="209" t="s">
        <v>31</v>
      </c>
      <c r="AO18" s="209" t="s">
        <v>31</v>
      </c>
      <c r="AP18" s="209" t="s">
        <v>32</v>
      </c>
      <c r="AQ18" s="209" t="s">
        <v>32</v>
      </c>
      <c r="AR18" s="209" t="s">
        <v>32</v>
      </c>
      <c r="AS18" s="209" t="s">
        <v>31</v>
      </c>
      <c r="AT18" s="116"/>
      <c r="AU18" s="208">
        <f t="shared" si="13"/>
        <v>13</v>
      </c>
      <c r="AV18" s="201" t="s">
        <v>33</v>
      </c>
      <c r="AW18" s="201" t="s">
        <v>31</v>
      </c>
      <c r="AX18" s="201" t="s">
        <v>31</v>
      </c>
      <c r="AY18" s="201" t="s">
        <v>33</v>
      </c>
      <c r="AZ18" s="201" t="s">
        <v>32</v>
      </c>
      <c r="BA18" s="201" t="s">
        <v>33</v>
      </c>
      <c r="BB18" s="201" t="s">
        <v>33</v>
      </c>
      <c r="BC18" s="201" t="s">
        <v>31</v>
      </c>
      <c r="BD18" s="201" t="s">
        <v>33</v>
      </c>
      <c r="BE18" s="201" t="s">
        <v>31</v>
      </c>
      <c r="BF18" s="201" t="s">
        <v>31</v>
      </c>
      <c r="BG18" s="201" t="s">
        <v>33</v>
      </c>
      <c r="BH18" s="201"/>
      <c r="BI18" s="208">
        <f t="shared" si="14"/>
        <v>13</v>
      </c>
      <c r="BJ18" s="214" t="s">
        <v>32</v>
      </c>
      <c r="BK18" s="214" t="s">
        <v>31</v>
      </c>
      <c r="BL18" s="214" t="s">
        <v>71</v>
      </c>
      <c r="BM18" s="214" t="s">
        <v>71</v>
      </c>
      <c r="BN18" s="214" t="s">
        <v>32</v>
      </c>
      <c r="BO18" s="214" t="s">
        <v>71</v>
      </c>
      <c r="BP18" s="214" t="s">
        <v>71</v>
      </c>
      <c r="BQ18" s="214" t="s">
        <v>71</v>
      </c>
      <c r="BR18" s="214" t="s">
        <v>32</v>
      </c>
      <c r="BS18" s="214" t="s">
        <v>30</v>
      </c>
      <c r="BT18" s="201" t="s">
        <v>32</v>
      </c>
      <c r="BU18" s="201" t="s">
        <v>33</v>
      </c>
      <c r="BV18" s="190"/>
      <c r="BW18" s="371"/>
      <c r="BX18" s="371"/>
      <c r="BY18" s="371"/>
      <c r="BZ18" s="371"/>
      <c r="CA18" s="371"/>
      <c r="CB18" s="371"/>
    </row>
    <row r="19" spans="2:80" s="252" customFormat="1" ht="19.5" customHeight="1">
      <c r="B19" s="252">
        <v>14</v>
      </c>
      <c r="C19" s="366"/>
      <c r="D19" s="513" t="str">
        <f>IF(C19="","",INDEX('Master Pilot List'!B$4:D132,MATCH(C19,'Master Pilot List'!B$4:B$119,0),2))</f>
        <v/>
      </c>
      <c r="E19" s="514" t="str">
        <f>IF(C19="","",INDEX('Master Pilot List'!B$4:D132,MATCH(C19,'Master Pilot List'!B$4:B$119,0),3))</f>
        <v/>
      </c>
      <c r="F19" s="68" t="str">
        <f t="shared" si="0"/>
        <v>B</v>
      </c>
      <c r="G19" s="218" t="str">
        <f t="shared" si="1"/>
        <v>B</v>
      </c>
      <c r="H19" s="37" t="str">
        <f t="shared" si="2"/>
        <v>A</v>
      </c>
      <c r="I19" s="218" t="str">
        <f t="shared" si="3"/>
        <v>A</v>
      </c>
      <c r="J19" s="37" t="str">
        <f t="shared" si="4"/>
        <v>A</v>
      </c>
      <c r="K19" s="218" t="str">
        <f t="shared" si="5"/>
        <v>B</v>
      </c>
      <c r="L19" s="37" t="str">
        <f t="shared" si="6"/>
        <v>A</v>
      </c>
      <c r="M19" s="218" t="str">
        <f t="shared" si="7"/>
        <v>A</v>
      </c>
      <c r="N19" s="37" t="str">
        <f t="shared" si="8"/>
        <v>B</v>
      </c>
      <c r="O19" s="218" t="str">
        <f t="shared" si="9"/>
        <v>B</v>
      </c>
      <c r="P19" s="37" t="str">
        <f t="shared" si="10"/>
        <v>A</v>
      </c>
      <c r="Q19" s="220" t="str">
        <f t="shared" si="11"/>
        <v>B</v>
      </c>
      <c r="R19" s="269"/>
      <c r="S19" s="208">
        <v>14</v>
      </c>
      <c r="T19" s="209" t="s">
        <v>31</v>
      </c>
      <c r="U19" s="209" t="s">
        <v>31</v>
      </c>
      <c r="V19" s="209" t="s">
        <v>30</v>
      </c>
      <c r="W19" s="209" t="s">
        <v>30</v>
      </c>
      <c r="X19" s="209" t="s">
        <v>30</v>
      </c>
      <c r="Y19" s="209" t="s">
        <v>31</v>
      </c>
      <c r="Z19" s="209" t="s">
        <v>30</v>
      </c>
      <c r="AA19" s="209" t="s">
        <v>30</v>
      </c>
      <c r="AB19" s="209" t="s">
        <v>31</v>
      </c>
      <c r="AC19" s="209" t="s">
        <v>31</v>
      </c>
      <c r="AD19" s="209" t="s">
        <v>30</v>
      </c>
      <c r="AE19" s="209" t="s">
        <v>31</v>
      </c>
      <c r="AF19" s="210"/>
      <c r="AG19" s="208">
        <f t="shared" si="12"/>
        <v>14</v>
      </c>
      <c r="AH19" s="209" t="s">
        <v>31</v>
      </c>
      <c r="AI19" s="209" t="s">
        <v>31</v>
      </c>
      <c r="AJ19" s="209" t="s">
        <v>31</v>
      </c>
      <c r="AK19" s="209" t="s">
        <v>30</v>
      </c>
      <c r="AL19" s="209" t="s">
        <v>31</v>
      </c>
      <c r="AM19" s="209" t="s">
        <v>32</v>
      </c>
      <c r="AN19" s="209" t="s">
        <v>32</v>
      </c>
      <c r="AO19" s="209" t="s">
        <v>32</v>
      </c>
      <c r="AP19" s="209" t="s">
        <v>31</v>
      </c>
      <c r="AQ19" s="209" t="s">
        <v>31</v>
      </c>
      <c r="AR19" s="209" t="s">
        <v>31</v>
      </c>
      <c r="AS19" s="209" t="s">
        <v>30</v>
      </c>
      <c r="AT19" s="116"/>
      <c r="AU19" s="208">
        <f t="shared" si="13"/>
        <v>14</v>
      </c>
      <c r="AV19" s="201" t="s">
        <v>30</v>
      </c>
      <c r="AW19" s="201" t="s">
        <v>32</v>
      </c>
      <c r="AX19" s="201" t="s">
        <v>33</v>
      </c>
      <c r="AY19" s="201" t="s">
        <v>32</v>
      </c>
      <c r="AZ19" s="201" t="s">
        <v>33</v>
      </c>
      <c r="BA19" s="201" t="s">
        <v>32</v>
      </c>
      <c r="BB19" s="201" t="s">
        <v>32</v>
      </c>
      <c r="BC19" s="201" t="s">
        <v>32</v>
      </c>
      <c r="BD19" s="201" t="s">
        <v>30</v>
      </c>
      <c r="BE19" s="201" t="s">
        <v>32</v>
      </c>
      <c r="BF19" s="201" t="s">
        <v>33</v>
      </c>
      <c r="BG19" s="201" t="s">
        <v>32</v>
      </c>
      <c r="BH19" s="201"/>
      <c r="BI19" s="208">
        <f t="shared" si="14"/>
        <v>14</v>
      </c>
      <c r="BJ19" s="214" t="s">
        <v>32</v>
      </c>
      <c r="BK19" s="214" t="s">
        <v>71</v>
      </c>
      <c r="BL19" s="214" t="s">
        <v>32</v>
      </c>
      <c r="BM19" s="214" t="s">
        <v>31</v>
      </c>
      <c r="BN19" s="214" t="s">
        <v>30</v>
      </c>
      <c r="BO19" s="214" t="s">
        <v>71</v>
      </c>
      <c r="BP19" s="214" t="s">
        <v>32</v>
      </c>
      <c r="BQ19" s="214" t="s">
        <v>30</v>
      </c>
      <c r="BR19" s="214" t="s">
        <v>32</v>
      </c>
      <c r="BS19" s="214" t="s">
        <v>30</v>
      </c>
      <c r="BT19" s="201" t="s">
        <v>33</v>
      </c>
      <c r="BU19" s="201" t="s">
        <v>32</v>
      </c>
      <c r="BV19" s="190"/>
      <c r="BW19" s="371"/>
      <c r="BX19" s="371"/>
      <c r="BY19" s="371"/>
      <c r="BZ19" s="371"/>
      <c r="CA19" s="371"/>
      <c r="CB19" s="371"/>
    </row>
    <row r="20" spans="2:80" s="252" customFormat="1" ht="19.5" customHeight="1">
      <c r="B20" s="252">
        <v>15</v>
      </c>
      <c r="C20" s="366"/>
      <c r="D20" s="513" t="str">
        <f>IF(C20="","",INDEX('Master Pilot List'!B$4:D133,MATCH(C20,'Master Pilot List'!B$4:B$119,0),2))</f>
        <v/>
      </c>
      <c r="E20" s="514" t="str">
        <f>IF(C20="","",INDEX('Master Pilot List'!B$4:D133,MATCH(C20,'Master Pilot List'!B$4:B$119,0),3))</f>
        <v/>
      </c>
      <c r="F20" s="68" t="str">
        <f t="shared" si="0"/>
        <v>A</v>
      </c>
      <c r="G20" s="218" t="str">
        <f t="shared" si="1"/>
        <v>B</v>
      </c>
      <c r="H20" s="37" t="str">
        <f t="shared" si="2"/>
        <v>B</v>
      </c>
      <c r="I20" s="218" t="str">
        <f t="shared" si="3"/>
        <v>A</v>
      </c>
      <c r="J20" s="37" t="str">
        <f t="shared" si="4"/>
        <v>B</v>
      </c>
      <c r="K20" s="218" t="str">
        <f t="shared" si="5"/>
        <v>A</v>
      </c>
      <c r="L20" s="37" t="str">
        <f t="shared" si="6"/>
        <v>A</v>
      </c>
      <c r="M20" s="218" t="str">
        <f t="shared" si="7"/>
        <v>B</v>
      </c>
      <c r="N20" s="37" t="str">
        <f t="shared" si="8"/>
        <v>A</v>
      </c>
      <c r="O20" s="218" t="str">
        <f t="shared" si="9"/>
        <v>B</v>
      </c>
      <c r="P20" s="37" t="str">
        <f t="shared" si="10"/>
        <v>B</v>
      </c>
      <c r="Q20" s="220" t="str">
        <f t="shared" si="11"/>
        <v>A</v>
      </c>
      <c r="R20" s="269"/>
      <c r="S20" s="208">
        <v>15</v>
      </c>
      <c r="T20" s="209" t="s">
        <v>30</v>
      </c>
      <c r="U20" s="209" t="s">
        <v>31</v>
      </c>
      <c r="V20" s="209" t="s">
        <v>31</v>
      </c>
      <c r="W20" s="209" t="s">
        <v>30</v>
      </c>
      <c r="X20" s="209" t="s">
        <v>31</v>
      </c>
      <c r="Y20" s="209" t="s">
        <v>30</v>
      </c>
      <c r="Z20" s="209" t="s">
        <v>30</v>
      </c>
      <c r="AA20" s="209" t="s">
        <v>31</v>
      </c>
      <c r="AB20" s="209" t="s">
        <v>30</v>
      </c>
      <c r="AC20" s="209" t="s">
        <v>31</v>
      </c>
      <c r="AD20" s="209" t="s">
        <v>31</v>
      </c>
      <c r="AE20" s="209" t="s">
        <v>30</v>
      </c>
      <c r="AF20" s="210"/>
      <c r="AG20" s="208">
        <f t="shared" si="12"/>
        <v>15</v>
      </c>
      <c r="AH20" s="209" t="s">
        <v>30</v>
      </c>
      <c r="AI20" s="209" t="s">
        <v>30</v>
      </c>
      <c r="AJ20" s="209" t="s">
        <v>30</v>
      </c>
      <c r="AK20" s="209" t="s">
        <v>32</v>
      </c>
      <c r="AL20" s="209" t="s">
        <v>32</v>
      </c>
      <c r="AM20" s="209" t="s">
        <v>31</v>
      </c>
      <c r="AN20" s="209" t="s">
        <v>30</v>
      </c>
      <c r="AO20" s="209" t="s">
        <v>30</v>
      </c>
      <c r="AP20" s="209" t="s">
        <v>30</v>
      </c>
      <c r="AQ20" s="209" t="s">
        <v>30</v>
      </c>
      <c r="AR20" s="209" t="s">
        <v>30</v>
      </c>
      <c r="AS20" s="209" t="s">
        <v>32</v>
      </c>
      <c r="AT20" s="116"/>
      <c r="AU20" s="208">
        <f t="shared" si="13"/>
        <v>15</v>
      </c>
      <c r="AV20" s="201" t="s">
        <v>31</v>
      </c>
      <c r="AW20" s="201" t="s">
        <v>33</v>
      </c>
      <c r="AX20" s="201" t="s">
        <v>32</v>
      </c>
      <c r="AY20" s="201" t="s">
        <v>30</v>
      </c>
      <c r="AZ20" s="201" t="s">
        <v>31</v>
      </c>
      <c r="BA20" s="201" t="s">
        <v>31</v>
      </c>
      <c r="BB20" s="201" t="s">
        <v>30</v>
      </c>
      <c r="BC20" s="201" t="s">
        <v>30</v>
      </c>
      <c r="BD20" s="201" t="s">
        <v>31</v>
      </c>
      <c r="BE20" s="201" t="s">
        <v>33</v>
      </c>
      <c r="BF20" s="201" t="s">
        <v>32</v>
      </c>
      <c r="BG20" s="201" t="s">
        <v>30</v>
      </c>
      <c r="BH20" s="201"/>
      <c r="BI20" s="208">
        <f t="shared" si="14"/>
        <v>15</v>
      </c>
      <c r="BJ20" s="214" t="s">
        <v>71</v>
      </c>
      <c r="BK20" s="214" t="s">
        <v>32</v>
      </c>
      <c r="BL20" s="214" t="s">
        <v>30</v>
      </c>
      <c r="BM20" s="214" t="s">
        <v>31</v>
      </c>
      <c r="BN20" s="214" t="s">
        <v>31</v>
      </c>
      <c r="BO20" s="214" t="s">
        <v>33</v>
      </c>
      <c r="BP20" s="214" t="s">
        <v>30</v>
      </c>
      <c r="BQ20" s="214" t="s">
        <v>33</v>
      </c>
      <c r="BR20" s="214" t="s">
        <v>71</v>
      </c>
      <c r="BS20" s="214" t="s">
        <v>31</v>
      </c>
      <c r="BT20" s="201" t="s">
        <v>71</v>
      </c>
      <c r="BU20" s="201" t="s">
        <v>32</v>
      </c>
      <c r="BV20" s="190"/>
      <c r="BW20" s="371"/>
      <c r="BX20" s="371"/>
      <c r="BY20" s="371"/>
      <c r="BZ20" s="371"/>
      <c r="CA20" s="371"/>
      <c r="CB20" s="371"/>
    </row>
    <row r="21" spans="2:80" s="252" customFormat="1" ht="19.5" customHeight="1">
      <c r="B21" s="252">
        <v>16</v>
      </c>
      <c r="C21" s="289"/>
      <c r="D21" s="513" t="str">
        <f>IF(C21="","",INDEX('Master Pilot List'!B$4:D134,MATCH(C21,'Master Pilot List'!B$4:B$119,0),2))</f>
        <v/>
      </c>
      <c r="E21" s="514" t="str">
        <f>IF(C21="","",INDEX('Master Pilot List'!B$4:D134,MATCH(C21,'Master Pilot List'!B$4:B$119,0),3))</f>
        <v/>
      </c>
      <c r="F21" s="68" t="str">
        <f t="shared" si="0"/>
        <v>B</v>
      </c>
      <c r="G21" s="218" t="str">
        <f t="shared" si="1"/>
        <v>A</v>
      </c>
      <c r="H21" s="37" t="str">
        <f t="shared" si="2"/>
        <v>A</v>
      </c>
      <c r="I21" s="218" t="str">
        <f t="shared" si="3"/>
        <v>B</v>
      </c>
      <c r="J21" s="37" t="str">
        <f t="shared" si="4"/>
        <v>A</v>
      </c>
      <c r="K21" s="218" t="str">
        <f t="shared" si="5"/>
        <v>B</v>
      </c>
      <c r="L21" s="37" t="str">
        <f t="shared" si="6"/>
        <v>B</v>
      </c>
      <c r="M21" s="218" t="str">
        <f t="shared" si="7"/>
        <v>A</v>
      </c>
      <c r="N21" s="37" t="str">
        <f t="shared" si="8"/>
        <v>B</v>
      </c>
      <c r="O21" s="218" t="str">
        <f t="shared" si="9"/>
        <v>A</v>
      </c>
      <c r="P21" s="37" t="str">
        <f t="shared" si="10"/>
        <v>A</v>
      </c>
      <c r="Q21" s="220" t="str">
        <f t="shared" si="11"/>
        <v>B</v>
      </c>
      <c r="R21" s="269"/>
      <c r="S21" s="208">
        <v>16</v>
      </c>
      <c r="T21" s="209" t="s">
        <v>31</v>
      </c>
      <c r="U21" s="209" t="s">
        <v>30</v>
      </c>
      <c r="V21" s="209" t="s">
        <v>30</v>
      </c>
      <c r="W21" s="209" t="s">
        <v>31</v>
      </c>
      <c r="X21" s="209" t="s">
        <v>30</v>
      </c>
      <c r="Y21" s="209" t="s">
        <v>31</v>
      </c>
      <c r="Z21" s="209" t="s">
        <v>31</v>
      </c>
      <c r="AA21" s="209" t="s">
        <v>30</v>
      </c>
      <c r="AB21" s="209" t="s">
        <v>31</v>
      </c>
      <c r="AC21" s="209" t="s">
        <v>30</v>
      </c>
      <c r="AD21" s="209" t="s">
        <v>30</v>
      </c>
      <c r="AE21" s="209" t="s">
        <v>31</v>
      </c>
      <c r="AF21" s="210"/>
      <c r="AG21" s="208">
        <f t="shared" si="12"/>
        <v>16</v>
      </c>
      <c r="AH21" s="209" t="s">
        <v>31</v>
      </c>
      <c r="AI21" s="209" t="s">
        <v>30</v>
      </c>
      <c r="AJ21" s="209" t="s">
        <v>30</v>
      </c>
      <c r="AK21" s="209" t="s">
        <v>32</v>
      </c>
      <c r="AL21" s="209" t="s">
        <v>31</v>
      </c>
      <c r="AM21" s="209" t="s">
        <v>30</v>
      </c>
      <c r="AN21" s="209" t="s">
        <v>32</v>
      </c>
      <c r="AO21" s="209" t="s">
        <v>32</v>
      </c>
      <c r="AP21" s="209" t="s">
        <v>31</v>
      </c>
      <c r="AQ21" s="209" t="s">
        <v>30</v>
      </c>
      <c r="AR21" s="209" t="s">
        <v>30</v>
      </c>
      <c r="AS21" s="209" t="s">
        <v>32</v>
      </c>
      <c r="AT21" s="116"/>
      <c r="AU21" s="208">
        <f t="shared" si="13"/>
        <v>16</v>
      </c>
      <c r="AV21" s="201" t="s">
        <v>32</v>
      </c>
      <c r="AW21" s="201" t="s">
        <v>30</v>
      </c>
      <c r="AX21" s="201" t="s">
        <v>30</v>
      </c>
      <c r="AY21" s="201" t="s">
        <v>31</v>
      </c>
      <c r="AZ21" s="201" t="s">
        <v>30</v>
      </c>
      <c r="BA21" s="201" t="s">
        <v>30</v>
      </c>
      <c r="BB21" s="201" t="s">
        <v>31</v>
      </c>
      <c r="BC21" s="201" t="s">
        <v>33</v>
      </c>
      <c r="BD21" s="201" t="s">
        <v>32</v>
      </c>
      <c r="BE21" s="201" t="s">
        <v>30</v>
      </c>
      <c r="BF21" s="201" t="s">
        <v>30</v>
      </c>
      <c r="BG21" s="201" t="s">
        <v>31</v>
      </c>
      <c r="BH21" s="201"/>
      <c r="BI21" s="208">
        <f t="shared" si="14"/>
        <v>16</v>
      </c>
      <c r="BJ21" s="214" t="s">
        <v>31</v>
      </c>
      <c r="BK21" s="214" t="s">
        <v>32</v>
      </c>
      <c r="BL21" s="214" t="s">
        <v>30</v>
      </c>
      <c r="BM21" s="214" t="s">
        <v>33</v>
      </c>
      <c r="BN21" s="214" t="s">
        <v>33</v>
      </c>
      <c r="BO21" s="214" t="s">
        <v>31</v>
      </c>
      <c r="BP21" s="214" t="s">
        <v>30</v>
      </c>
      <c r="BQ21" s="214" t="s">
        <v>31</v>
      </c>
      <c r="BR21" s="214" t="s">
        <v>30</v>
      </c>
      <c r="BS21" s="214" t="s">
        <v>32</v>
      </c>
      <c r="BT21" s="201" t="s">
        <v>31</v>
      </c>
      <c r="BU21" s="201" t="s">
        <v>71</v>
      </c>
      <c r="BV21" s="190"/>
      <c r="BW21" s="292"/>
      <c r="BX21" s="292"/>
      <c r="BY21" s="292"/>
      <c r="BZ21" s="292"/>
      <c r="CA21" s="292"/>
      <c r="CB21" s="292"/>
    </row>
    <row r="22" spans="2:80" s="252" customFormat="1" ht="19.5" customHeight="1">
      <c r="B22" s="252">
        <v>17</v>
      </c>
      <c r="C22" s="289"/>
      <c r="D22" s="513" t="str">
        <f>IF(C22="","",INDEX('Master Pilot List'!B$4:D135,MATCH(C22,'Master Pilot List'!B$4:B$119,0),2))</f>
        <v/>
      </c>
      <c r="E22" s="514" t="str">
        <f>IF(C22="","",INDEX('Master Pilot List'!B$4:D135,MATCH(C22,'Master Pilot List'!B$4:B$119,0),3))</f>
        <v/>
      </c>
      <c r="F22" s="68" t="str">
        <f t="shared" si="0"/>
        <v>A</v>
      </c>
      <c r="G22" s="218" t="str">
        <f t="shared" si="1"/>
        <v>B</v>
      </c>
      <c r="H22" s="37" t="str">
        <f t="shared" si="2"/>
        <v>A</v>
      </c>
      <c r="I22" s="218" t="str">
        <f t="shared" si="3"/>
        <v>A</v>
      </c>
      <c r="J22" s="37" t="str">
        <f t="shared" si="4"/>
        <v>B</v>
      </c>
      <c r="K22" s="218" t="str">
        <f t="shared" si="5"/>
        <v>A</v>
      </c>
      <c r="L22" s="37" t="str">
        <f t="shared" si="6"/>
        <v>B</v>
      </c>
      <c r="M22" s="218" t="str">
        <f t="shared" si="7"/>
        <v>A</v>
      </c>
      <c r="N22" s="37" t="str">
        <f t="shared" si="8"/>
        <v>A</v>
      </c>
      <c r="O22" s="218" t="str">
        <f t="shared" si="9"/>
        <v>B</v>
      </c>
      <c r="P22" s="37" t="str">
        <f t="shared" si="10"/>
        <v>A</v>
      </c>
      <c r="Q22" s="220" t="str">
        <f t="shared" si="11"/>
        <v>A</v>
      </c>
      <c r="R22" s="269"/>
      <c r="S22" s="208">
        <v>17</v>
      </c>
      <c r="T22" s="209" t="s">
        <v>30</v>
      </c>
      <c r="U22" s="209" t="s">
        <v>31</v>
      </c>
      <c r="V22" s="209" t="s">
        <v>30</v>
      </c>
      <c r="W22" s="209" t="s">
        <v>30</v>
      </c>
      <c r="X22" s="209" t="s">
        <v>31</v>
      </c>
      <c r="Y22" s="209" t="s">
        <v>30</v>
      </c>
      <c r="Z22" s="209" t="s">
        <v>31</v>
      </c>
      <c r="AA22" s="209" t="s">
        <v>30</v>
      </c>
      <c r="AB22" s="209" t="s">
        <v>30</v>
      </c>
      <c r="AC22" s="209" t="s">
        <v>31</v>
      </c>
      <c r="AD22" s="209" t="s">
        <v>30</v>
      </c>
      <c r="AE22" s="209" t="s">
        <v>30</v>
      </c>
      <c r="AF22" s="210"/>
      <c r="AG22" s="208">
        <f t="shared" si="12"/>
        <v>17</v>
      </c>
      <c r="AH22" s="209" t="s">
        <v>32</v>
      </c>
      <c r="AI22" s="209" t="s">
        <v>32</v>
      </c>
      <c r="AJ22" s="209" t="s">
        <v>32</v>
      </c>
      <c r="AK22" s="209" t="s">
        <v>31</v>
      </c>
      <c r="AL22" s="209" t="s">
        <v>32</v>
      </c>
      <c r="AM22" s="209" t="s">
        <v>32</v>
      </c>
      <c r="AN22" s="209" t="s">
        <v>31</v>
      </c>
      <c r="AO22" s="209" t="s">
        <v>31</v>
      </c>
      <c r="AP22" s="209" t="s">
        <v>32</v>
      </c>
      <c r="AQ22" s="209" t="s">
        <v>32</v>
      </c>
      <c r="AR22" s="209" t="s">
        <v>32</v>
      </c>
      <c r="AS22" s="209" t="s">
        <v>31</v>
      </c>
      <c r="AT22" s="116"/>
      <c r="AU22" s="208">
        <f t="shared" si="13"/>
        <v>17</v>
      </c>
      <c r="AV22" s="201" t="s">
        <v>32</v>
      </c>
      <c r="AW22" s="201" t="s">
        <v>31</v>
      </c>
      <c r="AX22" s="201" t="s">
        <v>32</v>
      </c>
      <c r="AY22" s="201" t="s">
        <v>30</v>
      </c>
      <c r="AZ22" s="201" t="s">
        <v>30</v>
      </c>
      <c r="BA22" s="201" t="s">
        <v>30</v>
      </c>
      <c r="BB22" s="201" t="s">
        <v>32</v>
      </c>
      <c r="BC22" s="201" t="s">
        <v>32</v>
      </c>
      <c r="BD22" s="201" t="s">
        <v>32</v>
      </c>
      <c r="BE22" s="201" t="s">
        <v>31</v>
      </c>
      <c r="BF22" s="201" t="s">
        <v>32</v>
      </c>
      <c r="BG22" s="201" t="s">
        <v>30</v>
      </c>
      <c r="BH22" s="201"/>
      <c r="BI22" s="208">
        <f t="shared" si="14"/>
        <v>17</v>
      </c>
      <c r="BJ22" s="214" t="s">
        <v>71</v>
      </c>
      <c r="BK22" s="214" t="s">
        <v>32</v>
      </c>
      <c r="BL22" s="214" t="s">
        <v>30</v>
      </c>
      <c r="BM22" s="214" t="s">
        <v>30</v>
      </c>
      <c r="BN22" s="214" t="s">
        <v>32</v>
      </c>
      <c r="BO22" s="214" t="s">
        <v>33</v>
      </c>
      <c r="BP22" s="214" t="s">
        <v>32</v>
      </c>
      <c r="BQ22" s="214" t="s">
        <v>33</v>
      </c>
      <c r="BR22" s="214" t="s">
        <v>30</v>
      </c>
      <c r="BS22" s="214" t="s">
        <v>71</v>
      </c>
      <c r="BT22" s="201" t="s">
        <v>71</v>
      </c>
      <c r="BU22" s="201" t="s">
        <v>31</v>
      </c>
      <c r="BV22" s="190"/>
      <c r="BW22" s="292"/>
      <c r="BX22" s="292"/>
      <c r="BY22" s="292"/>
      <c r="BZ22" s="292"/>
      <c r="CA22" s="292"/>
      <c r="CB22" s="292"/>
    </row>
    <row r="23" spans="2:80" s="252" customFormat="1" ht="19.5" customHeight="1">
      <c r="B23" s="252">
        <v>18</v>
      </c>
      <c r="C23" s="289"/>
      <c r="D23" s="513" t="str">
        <f>IF(C23="","",INDEX('Master Pilot List'!B$4:D136,MATCH(C23,'Master Pilot List'!B$4:B$119,0),2))</f>
        <v/>
      </c>
      <c r="E23" s="514" t="str">
        <f>IF(C23="","",INDEX('Master Pilot List'!B$4:D136,MATCH(C23,'Master Pilot List'!B$4:B$119,0),3))</f>
        <v/>
      </c>
      <c r="F23" s="68" t="str">
        <f t="shared" si="0"/>
        <v>B</v>
      </c>
      <c r="G23" s="218" t="str">
        <f t="shared" si="1"/>
        <v>A</v>
      </c>
      <c r="H23" s="37" t="str">
        <f t="shared" si="2"/>
        <v>B</v>
      </c>
      <c r="I23" s="218" t="str">
        <f t="shared" si="3"/>
        <v>B</v>
      </c>
      <c r="J23" s="37" t="str">
        <f t="shared" si="4"/>
        <v>A</v>
      </c>
      <c r="K23" s="218" t="str">
        <f t="shared" si="5"/>
        <v>B</v>
      </c>
      <c r="L23" s="37" t="str">
        <f t="shared" si="6"/>
        <v>A</v>
      </c>
      <c r="M23" s="218" t="str">
        <f t="shared" si="7"/>
        <v>B</v>
      </c>
      <c r="N23" s="37" t="str">
        <f t="shared" si="8"/>
        <v>B</v>
      </c>
      <c r="O23" s="218" t="str">
        <f t="shared" si="9"/>
        <v>A</v>
      </c>
      <c r="P23" s="37" t="str">
        <f t="shared" si="10"/>
        <v>B</v>
      </c>
      <c r="Q23" s="220" t="str">
        <f t="shared" si="11"/>
        <v>B</v>
      </c>
      <c r="R23" s="269"/>
      <c r="S23" s="208">
        <v>18</v>
      </c>
      <c r="T23" s="209" t="s">
        <v>31</v>
      </c>
      <c r="U23" s="209" t="s">
        <v>30</v>
      </c>
      <c r="V23" s="209" t="s">
        <v>31</v>
      </c>
      <c r="W23" s="209" t="s">
        <v>31</v>
      </c>
      <c r="X23" s="209" t="s">
        <v>30</v>
      </c>
      <c r="Y23" s="209" t="s">
        <v>31</v>
      </c>
      <c r="Z23" s="209" t="s">
        <v>30</v>
      </c>
      <c r="AA23" s="209" t="s">
        <v>31</v>
      </c>
      <c r="AB23" s="209" t="s">
        <v>31</v>
      </c>
      <c r="AC23" s="209" t="s">
        <v>30</v>
      </c>
      <c r="AD23" s="209" t="s">
        <v>31</v>
      </c>
      <c r="AE23" s="209" t="s">
        <v>31</v>
      </c>
      <c r="AF23" s="210"/>
      <c r="AG23" s="208">
        <f t="shared" si="12"/>
        <v>18</v>
      </c>
      <c r="AH23" s="209" t="s">
        <v>30</v>
      </c>
      <c r="AI23" s="209" t="s">
        <v>31</v>
      </c>
      <c r="AJ23" s="209" t="s">
        <v>31</v>
      </c>
      <c r="AK23" s="209" t="s">
        <v>30</v>
      </c>
      <c r="AL23" s="209" t="s">
        <v>30</v>
      </c>
      <c r="AM23" s="209" t="s">
        <v>31</v>
      </c>
      <c r="AN23" s="209" t="s">
        <v>30</v>
      </c>
      <c r="AO23" s="209" t="s">
        <v>30</v>
      </c>
      <c r="AP23" s="209" t="s">
        <v>30</v>
      </c>
      <c r="AQ23" s="209" t="s">
        <v>31</v>
      </c>
      <c r="AR23" s="209" t="s">
        <v>31</v>
      </c>
      <c r="AS23" s="209" t="s">
        <v>30</v>
      </c>
      <c r="AT23" s="116"/>
      <c r="AU23" s="208">
        <f t="shared" si="13"/>
        <v>18</v>
      </c>
      <c r="AV23" s="201" t="s">
        <v>30</v>
      </c>
      <c r="AW23" s="201" t="s">
        <v>30</v>
      </c>
      <c r="AX23" s="201" t="s">
        <v>33</v>
      </c>
      <c r="AY23" s="201" t="s">
        <v>31</v>
      </c>
      <c r="AZ23" s="201" t="s">
        <v>31</v>
      </c>
      <c r="BA23" s="201" t="s">
        <v>31</v>
      </c>
      <c r="BB23" s="201" t="s">
        <v>31</v>
      </c>
      <c r="BC23" s="201" t="s">
        <v>31</v>
      </c>
      <c r="BD23" s="201" t="s">
        <v>30</v>
      </c>
      <c r="BE23" s="201" t="s">
        <v>30</v>
      </c>
      <c r="BF23" s="201" t="s">
        <v>33</v>
      </c>
      <c r="BG23" s="201" t="s">
        <v>31</v>
      </c>
      <c r="BH23" s="201"/>
      <c r="BI23" s="208">
        <f t="shared" si="14"/>
        <v>18</v>
      </c>
      <c r="BJ23" s="214" t="s">
        <v>33</v>
      </c>
      <c r="BK23" s="214" t="s">
        <v>30</v>
      </c>
      <c r="BL23" s="214" t="s">
        <v>33</v>
      </c>
      <c r="BM23" s="214" t="s">
        <v>30</v>
      </c>
      <c r="BN23" s="214" t="s">
        <v>32</v>
      </c>
      <c r="BO23" s="214" t="s">
        <v>31</v>
      </c>
      <c r="BP23" s="214" t="s">
        <v>31</v>
      </c>
      <c r="BQ23" s="214" t="s">
        <v>30</v>
      </c>
      <c r="BR23" s="214" t="s">
        <v>33</v>
      </c>
      <c r="BS23" s="214" t="s">
        <v>31</v>
      </c>
      <c r="BT23" s="201" t="s">
        <v>30</v>
      </c>
      <c r="BU23" s="201" t="s">
        <v>71</v>
      </c>
      <c r="BV23" s="190"/>
      <c r="BW23" s="292"/>
      <c r="BX23" s="292"/>
      <c r="BY23" s="292"/>
      <c r="BZ23" s="292"/>
      <c r="CA23" s="292"/>
      <c r="CB23" s="292"/>
    </row>
    <row r="24" spans="2:80" s="252" customFormat="1" ht="19.5" customHeight="1">
      <c r="B24" s="252">
        <v>19</v>
      </c>
      <c r="C24" s="289"/>
      <c r="D24" s="513" t="str">
        <f>IF(C24="","",INDEX('Master Pilot List'!B$4:D137,MATCH(C24,'Master Pilot List'!B$4:B$119,0),2))</f>
        <v/>
      </c>
      <c r="E24" s="514" t="str">
        <f>IF(C24="","",INDEX('Master Pilot List'!B$4:D137,MATCH(C24,'Master Pilot List'!B$4:B$119,0),3))</f>
        <v/>
      </c>
      <c r="F24" s="68" t="str">
        <f t="shared" si="0"/>
        <v>A</v>
      </c>
      <c r="G24" s="218" t="str">
        <f t="shared" si="1"/>
        <v>B</v>
      </c>
      <c r="H24" s="37" t="str">
        <f t="shared" si="2"/>
        <v>A</v>
      </c>
      <c r="I24" s="218" t="str">
        <f t="shared" si="3"/>
        <v>B</v>
      </c>
      <c r="J24" s="37" t="str">
        <f t="shared" si="4"/>
        <v>B</v>
      </c>
      <c r="K24" s="218" t="str">
        <f t="shared" si="5"/>
        <v>A</v>
      </c>
      <c r="L24" s="37" t="str">
        <f t="shared" si="6"/>
        <v>B</v>
      </c>
      <c r="M24" s="218" t="str">
        <f t="shared" si="7"/>
        <v>A</v>
      </c>
      <c r="N24" s="37" t="str">
        <f t="shared" si="8"/>
        <v>A</v>
      </c>
      <c r="O24" s="218" t="str">
        <f t="shared" si="9"/>
        <v>B</v>
      </c>
      <c r="P24" s="37" t="str">
        <f t="shared" si="10"/>
        <v>A</v>
      </c>
      <c r="Q24" s="220" t="str">
        <f t="shared" si="11"/>
        <v>A</v>
      </c>
      <c r="R24" s="269"/>
      <c r="S24" s="208">
        <v>19</v>
      </c>
      <c r="T24" s="209" t="s">
        <v>30</v>
      </c>
      <c r="U24" s="209" t="s">
        <v>31</v>
      </c>
      <c r="V24" s="209" t="s">
        <v>30</v>
      </c>
      <c r="W24" s="209" t="s">
        <v>31</v>
      </c>
      <c r="X24" s="209" t="s">
        <v>31</v>
      </c>
      <c r="Y24" s="209" t="s">
        <v>30</v>
      </c>
      <c r="Z24" s="209" t="s">
        <v>31</v>
      </c>
      <c r="AA24" s="209" t="s">
        <v>30</v>
      </c>
      <c r="AB24" s="209" t="s">
        <v>30</v>
      </c>
      <c r="AC24" s="209" t="s">
        <v>31</v>
      </c>
      <c r="AD24" s="209" t="s">
        <v>30</v>
      </c>
      <c r="AE24" s="209" t="s">
        <v>30</v>
      </c>
      <c r="AF24" s="210"/>
      <c r="AG24" s="208">
        <f t="shared" si="12"/>
        <v>19</v>
      </c>
      <c r="AH24" s="209" t="s">
        <v>32</v>
      </c>
      <c r="AI24" s="209" t="s">
        <v>31</v>
      </c>
      <c r="AJ24" s="209" t="s">
        <v>30</v>
      </c>
      <c r="AK24" s="209" t="s">
        <v>31</v>
      </c>
      <c r="AL24" s="209" t="s">
        <v>30</v>
      </c>
      <c r="AM24" s="209" t="s">
        <v>30</v>
      </c>
      <c r="AN24" s="209" t="s">
        <v>30</v>
      </c>
      <c r="AO24" s="209" t="s">
        <v>32</v>
      </c>
      <c r="AP24" s="209" t="s">
        <v>32</v>
      </c>
      <c r="AQ24" s="209" t="s">
        <v>31</v>
      </c>
      <c r="AR24" s="209" t="s">
        <v>30</v>
      </c>
      <c r="AS24" s="209" t="s">
        <v>31</v>
      </c>
      <c r="AT24" s="116"/>
      <c r="AU24" s="208">
        <f t="shared" si="13"/>
        <v>19</v>
      </c>
      <c r="AV24" s="201" t="s">
        <v>33</v>
      </c>
      <c r="AW24" s="201" t="s">
        <v>33</v>
      </c>
      <c r="AX24" s="201" t="s">
        <v>31</v>
      </c>
      <c r="AY24" s="201" t="s">
        <v>32</v>
      </c>
      <c r="AZ24" s="201" t="s">
        <v>33</v>
      </c>
      <c r="BA24" s="201" t="s">
        <v>33</v>
      </c>
      <c r="BB24" s="201" t="s">
        <v>33</v>
      </c>
      <c r="BC24" s="201" t="s">
        <v>33</v>
      </c>
      <c r="BD24" s="201" t="s">
        <v>33</v>
      </c>
      <c r="BE24" s="201" t="s">
        <v>33</v>
      </c>
      <c r="BF24" s="201" t="s">
        <v>31</v>
      </c>
      <c r="BG24" s="201" t="s">
        <v>32</v>
      </c>
      <c r="BH24" s="201"/>
      <c r="BI24" s="208">
        <f t="shared" si="14"/>
        <v>19</v>
      </c>
      <c r="BJ24" s="214" t="s">
        <v>30</v>
      </c>
      <c r="BK24" s="214" t="s">
        <v>33</v>
      </c>
      <c r="BL24" s="214" t="s">
        <v>31</v>
      </c>
      <c r="BM24" s="214" t="s">
        <v>30</v>
      </c>
      <c r="BN24" s="214" t="s">
        <v>30</v>
      </c>
      <c r="BO24" s="214" t="s">
        <v>32</v>
      </c>
      <c r="BP24" s="214" t="s">
        <v>33</v>
      </c>
      <c r="BQ24" s="214" t="s">
        <v>32</v>
      </c>
      <c r="BR24" s="214" t="s">
        <v>71</v>
      </c>
      <c r="BS24" s="214" t="s">
        <v>31</v>
      </c>
      <c r="BT24" s="201" t="s">
        <v>30</v>
      </c>
      <c r="BU24" s="201" t="s">
        <v>30</v>
      </c>
      <c r="BV24" s="190"/>
      <c r="BW24" s="292"/>
      <c r="BX24" s="292"/>
      <c r="BY24" s="292"/>
      <c r="BZ24" s="292"/>
      <c r="CA24" s="292"/>
      <c r="CB24" s="292"/>
    </row>
    <row r="25" spans="2:80" s="252" customFormat="1" ht="19.5" customHeight="1">
      <c r="B25" s="252">
        <v>20</v>
      </c>
      <c r="C25" s="289"/>
      <c r="D25" s="513" t="str">
        <f>IF(C25="","",INDEX('Master Pilot List'!B$4:D138,MATCH(C25,'Master Pilot List'!B$4:B$119,0),2))</f>
        <v/>
      </c>
      <c r="E25" s="514" t="str">
        <f>IF(C25="","",INDEX('Master Pilot List'!B$4:D138,MATCH(C25,'Master Pilot List'!B$4:B$119,0),3))</f>
        <v/>
      </c>
      <c r="F25" s="68" t="str">
        <f t="shared" si="0"/>
        <v>B</v>
      </c>
      <c r="G25" s="218" t="str">
        <f t="shared" si="1"/>
        <v>A</v>
      </c>
      <c r="H25" s="37" t="str">
        <f t="shared" si="2"/>
        <v>B</v>
      </c>
      <c r="I25" s="218" t="str">
        <f t="shared" si="3"/>
        <v>A</v>
      </c>
      <c r="J25" s="37" t="str">
        <f t="shared" si="4"/>
        <v>A</v>
      </c>
      <c r="K25" s="218" t="str">
        <f t="shared" si="5"/>
        <v>B</v>
      </c>
      <c r="L25" s="37" t="str">
        <f t="shared" si="6"/>
        <v>A</v>
      </c>
      <c r="M25" s="218" t="str">
        <f t="shared" si="7"/>
        <v>B</v>
      </c>
      <c r="N25" s="37" t="str">
        <f t="shared" si="8"/>
        <v>B</v>
      </c>
      <c r="O25" s="218" t="str">
        <f t="shared" si="9"/>
        <v>A</v>
      </c>
      <c r="P25" s="37" t="str">
        <f t="shared" si="10"/>
        <v>B</v>
      </c>
      <c r="Q25" s="220" t="str">
        <f t="shared" si="11"/>
        <v>B</v>
      </c>
      <c r="R25" s="269"/>
      <c r="S25" s="208">
        <v>20</v>
      </c>
      <c r="T25" s="209" t="s">
        <v>31</v>
      </c>
      <c r="U25" s="209" t="s">
        <v>30</v>
      </c>
      <c r="V25" s="209" t="s">
        <v>31</v>
      </c>
      <c r="W25" s="209" t="s">
        <v>30</v>
      </c>
      <c r="X25" s="209" t="s">
        <v>30</v>
      </c>
      <c r="Y25" s="209" t="s">
        <v>31</v>
      </c>
      <c r="Z25" s="209" t="s">
        <v>30</v>
      </c>
      <c r="AA25" s="209" t="s">
        <v>31</v>
      </c>
      <c r="AB25" s="209" t="s">
        <v>31</v>
      </c>
      <c r="AC25" s="209" t="s">
        <v>30</v>
      </c>
      <c r="AD25" s="209" t="s">
        <v>31</v>
      </c>
      <c r="AE25" s="209" t="s">
        <v>31</v>
      </c>
      <c r="AF25" s="210"/>
      <c r="AG25" s="208">
        <f t="shared" si="12"/>
        <v>20</v>
      </c>
      <c r="AH25" s="209" t="s">
        <v>31</v>
      </c>
      <c r="AI25" s="209" t="s">
        <v>30</v>
      </c>
      <c r="AJ25" s="209" t="s">
        <v>31</v>
      </c>
      <c r="AK25" s="209" t="s">
        <v>30</v>
      </c>
      <c r="AL25" s="209" t="s">
        <v>31</v>
      </c>
      <c r="AM25" s="209" t="s">
        <v>32</v>
      </c>
      <c r="AN25" s="209" t="s">
        <v>32</v>
      </c>
      <c r="AO25" s="209" t="s">
        <v>31</v>
      </c>
      <c r="AP25" s="209" t="s">
        <v>31</v>
      </c>
      <c r="AQ25" s="209" t="s">
        <v>30</v>
      </c>
      <c r="AR25" s="209" t="s">
        <v>31</v>
      </c>
      <c r="AS25" s="209" t="s">
        <v>30</v>
      </c>
      <c r="AT25" s="116"/>
      <c r="AU25" s="208">
        <f t="shared" si="13"/>
        <v>20</v>
      </c>
      <c r="AV25" s="201" t="s">
        <v>31</v>
      </c>
      <c r="AW25" s="201" t="s">
        <v>32</v>
      </c>
      <c r="AX25" s="201" t="s">
        <v>30</v>
      </c>
      <c r="AY25" s="201" t="s">
        <v>33</v>
      </c>
      <c r="AZ25" s="201" t="s">
        <v>32</v>
      </c>
      <c r="BA25" s="201" t="s">
        <v>32</v>
      </c>
      <c r="BB25" s="201" t="s">
        <v>30</v>
      </c>
      <c r="BC25" s="201" t="s">
        <v>30</v>
      </c>
      <c r="BD25" s="201" t="s">
        <v>31</v>
      </c>
      <c r="BE25" s="201" t="s">
        <v>32</v>
      </c>
      <c r="BF25" s="201" t="s">
        <v>30</v>
      </c>
      <c r="BG25" s="201" t="s">
        <v>33</v>
      </c>
      <c r="BH25" s="201"/>
      <c r="BI25" s="208">
        <f t="shared" si="14"/>
        <v>20</v>
      </c>
      <c r="BJ25" s="214" t="s">
        <v>31</v>
      </c>
      <c r="BK25" s="214" t="s">
        <v>32</v>
      </c>
      <c r="BL25" s="214" t="s">
        <v>30</v>
      </c>
      <c r="BM25" s="214" t="s">
        <v>33</v>
      </c>
      <c r="BN25" s="214" t="s">
        <v>31</v>
      </c>
      <c r="BO25" s="214" t="s">
        <v>33</v>
      </c>
      <c r="BP25" s="214" t="s">
        <v>31</v>
      </c>
      <c r="BQ25" s="214" t="s">
        <v>33</v>
      </c>
      <c r="BR25" s="214" t="s">
        <v>32</v>
      </c>
      <c r="BS25" s="214" t="s">
        <v>30</v>
      </c>
      <c r="BT25" s="201" t="s">
        <v>71</v>
      </c>
      <c r="BU25" s="201" t="s">
        <v>32</v>
      </c>
      <c r="BV25" s="190"/>
      <c r="BW25" s="292"/>
      <c r="BX25" s="292"/>
      <c r="BY25" s="292"/>
      <c r="BZ25" s="292"/>
      <c r="CA25" s="292"/>
      <c r="CB25" s="292"/>
    </row>
    <row r="26" spans="2:80" s="252" customFormat="1" ht="19.5" customHeight="1">
      <c r="B26" s="252">
        <v>21</v>
      </c>
      <c r="C26" s="289"/>
      <c r="D26" s="513" t="str">
        <f>IF(C26="","",INDEX('Master Pilot List'!B$4:D139,MATCH(C26,'Master Pilot List'!B$4:B$119,0),2))</f>
        <v/>
      </c>
      <c r="E26" s="514" t="str">
        <f>IF(C26="","",INDEX('Master Pilot List'!B$4:D139,MATCH(C26,'Master Pilot List'!B$4:B$119,0),3))</f>
        <v/>
      </c>
      <c r="F26" s="68" t="str">
        <f t="shared" ref="F26:F37" si="15">IF($D$2=1,"A",IF($D$2=2,T26,IF($D$2=3,AH26,IF($D$2=4,AV26,BJ26))))</f>
        <v>A</v>
      </c>
      <c r="G26" s="218" t="str">
        <f t="shared" ref="G26:G37" si="16">IF($D$2=1,"A",IF($D$2=2,U26,IF($D$2=3,AI26,IF($D$2=4,AW26,BK26))))</f>
        <v>B</v>
      </c>
      <c r="H26" s="37" t="str">
        <f t="shared" ref="H26:H37" si="17">IF($D$2=1,"A",IF($D$2=2,V26,IF($D$2=3,AJ26,IF($D$2=4,AX26,BL26))))</f>
        <v>A</v>
      </c>
      <c r="I26" s="218" t="str">
        <f t="shared" ref="I26:I37" si="18">IF($D$2=1,"A",IF($D$2=2,W26,IF($D$2=3,AK26,IF($D$2=4,AY26,BM26))))</f>
        <v>B</v>
      </c>
      <c r="J26" s="37" t="str">
        <f t="shared" ref="J26:J37" si="19">IF($D$2=1,"A",IF($D$2=2,X26,IF($D$2=3,AL26,IF($D$2=4,AZ26,BN26))))</f>
        <v>A</v>
      </c>
      <c r="K26" s="218" t="str">
        <f t="shared" ref="K26:K37" si="20">IF($D$2=1,"A",IF($D$2=2,Y26,IF($D$2=3,AM26,IF($D$2=4,BA26,BO26))))</f>
        <v>A</v>
      </c>
      <c r="L26" s="37" t="str">
        <f t="shared" ref="L26:L37" si="21">IF($D$2=1,"A",IF($D$2=2,Z26,IF($D$2=3,AN26,IF($D$2=4,BB26,BP26))))</f>
        <v>B</v>
      </c>
      <c r="M26" s="218" t="str">
        <f t="shared" ref="M26:M37" si="22">IF($D$2=1,"A",IF($D$2=2,AA26,IF($D$2=3,AO26,IF($D$2=4,BC26,BQ26))))</f>
        <v>A</v>
      </c>
      <c r="N26" s="37" t="str">
        <f t="shared" ref="N26:N37" si="23">IF($D$2=1,"A",IF($D$2=2,AB26,IF($D$2=3,AP26,IF($D$2=4,BD26,BR26))))</f>
        <v>A</v>
      </c>
      <c r="O26" s="218" t="str">
        <f t="shared" ref="O26:O37" si="24">IF($D$2=1,"A",IF($D$2=2,AC26,IF($D$2=3,AQ26,IF($D$2=4,BE26,BS26))))</f>
        <v>B</v>
      </c>
      <c r="P26" s="37" t="str">
        <f t="shared" ref="P26:P37" si="25">IF($D$2=1,"A",IF($D$2=2,AD26,IF($D$2=3,AR26,IF($D$2=4,BF26,BT26))))</f>
        <v>A</v>
      </c>
      <c r="Q26" s="220" t="str">
        <f t="shared" ref="Q26:Q37" si="26">IF($D$2=1,"A",IF($D$2=2,AE26,IF($D$2=3,AS26,IF($D$2=4,BG26,BU26))))</f>
        <v>A</v>
      </c>
      <c r="R26" s="269"/>
      <c r="S26" s="208">
        <v>21</v>
      </c>
      <c r="T26" s="209" t="s">
        <v>30</v>
      </c>
      <c r="U26" s="209" t="s">
        <v>31</v>
      </c>
      <c r="V26" s="209" t="s">
        <v>30</v>
      </c>
      <c r="W26" s="209" t="s">
        <v>31</v>
      </c>
      <c r="X26" s="209" t="s">
        <v>30</v>
      </c>
      <c r="Y26" s="209" t="s">
        <v>30</v>
      </c>
      <c r="Z26" s="209" t="s">
        <v>31</v>
      </c>
      <c r="AA26" s="209" t="s">
        <v>30</v>
      </c>
      <c r="AB26" s="209" t="s">
        <v>30</v>
      </c>
      <c r="AC26" s="209" t="s">
        <v>31</v>
      </c>
      <c r="AD26" s="209" t="s">
        <v>30</v>
      </c>
      <c r="AE26" s="209" t="s">
        <v>30</v>
      </c>
      <c r="AF26" s="210"/>
      <c r="AG26" s="208">
        <f>+AG25+1</f>
        <v>21</v>
      </c>
      <c r="AH26" s="209" t="s">
        <v>30</v>
      </c>
      <c r="AI26" s="209" t="s">
        <v>32</v>
      </c>
      <c r="AJ26" s="209" t="s">
        <v>32</v>
      </c>
      <c r="AK26" s="209" t="s">
        <v>32</v>
      </c>
      <c r="AL26" s="209" t="s">
        <v>32</v>
      </c>
      <c r="AM26" s="209" t="s">
        <v>31</v>
      </c>
      <c r="AN26" s="209" t="s">
        <v>31</v>
      </c>
      <c r="AO26" s="209" t="s">
        <v>30</v>
      </c>
      <c r="AP26" s="209" t="s">
        <v>30</v>
      </c>
      <c r="AQ26" s="209" t="s">
        <v>32</v>
      </c>
      <c r="AR26" s="209" t="s">
        <v>32</v>
      </c>
      <c r="AS26" s="209" t="s">
        <v>32</v>
      </c>
      <c r="AT26" s="116"/>
      <c r="AU26" s="208">
        <f>+AU25+1</f>
        <v>21</v>
      </c>
      <c r="AV26" s="201" t="s">
        <v>31</v>
      </c>
      <c r="AW26" s="201" t="s">
        <v>33</v>
      </c>
      <c r="AX26" s="201" t="s">
        <v>31</v>
      </c>
      <c r="AY26" s="201" t="s">
        <v>30</v>
      </c>
      <c r="AZ26" s="201" t="s">
        <v>31</v>
      </c>
      <c r="BA26" s="201" t="s">
        <v>30</v>
      </c>
      <c r="BB26" s="201" t="s">
        <v>30</v>
      </c>
      <c r="BC26" s="201" t="s">
        <v>30</v>
      </c>
      <c r="BD26" s="201" t="s">
        <v>31</v>
      </c>
      <c r="BE26" s="201" t="s">
        <v>33</v>
      </c>
      <c r="BF26" s="201" t="s">
        <v>31</v>
      </c>
      <c r="BG26" s="201" t="s">
        <v>30</v>
      </c>
      <c r="BH26" s="201"/>
      <c r="BI26" s="208">
        <f>+BI25+1</f>
        <v>21</v>
      </c>
      <c r="BJ26" s="214" t="s">
        <v>33</v>
      </c>
      <c r="BK26" s="214" t="s">
        <v>30</v>
      </c>
      <c r="BL26" s="214" t="s">
        <v>32</v>
      </c>
      <c r="BM26" s="214" t="s">
        <v>32</v>
      </c>
      <c r="BN26" s="214" t="s">
        <v>31</v>
      </c>
      <c r="BO26" s="214" t="s">
        <v>31</v>
      </c>
      <c r="BP26" s="214" t="s">
        <v>33</v>
      </c>
      <c r="BQ26" s="214" t="s">
        <v>31</v>
      </c>
      <c r="BR26" s="214" t="s">
        <v>32</v>
      </c>
      <c r="BS26" s="214" t="s">
        <v>30</v>
      </c>
      <c r="BT26" s="201" t="s">
        <v>32</v>
      </c>
      <c r="BU26" s="201" t="s">
        <v>31</v>
      </c>
      <c r="BV26" s="190"/>
      <c r="BW26" s="292"/>
      <c r="BX26" s="292"/>
      <c r="BY26" s="292"/>
      <c r="BZ26" s="292"/>
      <c r="CA26" s="292"/>
      <c r="CB26" s="292"/>
    </row>
    <row r="27" spans="2:80" s="252" customFormat="1" ht="19.5" customHeight="1">
      <c r="B27" s="252">
        <v>22</v>
      </c>
      <c r="C27" s="289"/>
      <c r="D27" s="513" t="str">
        <f>IF(C27="","",INDEX('Master Pilot List'!B$4:D140,MATCH(C27,'Master Pilot List'!B$4:B$119,0),2))</f>
        <v/>
      </c>
      <c r="E27" s="514" t="str">
        <f>IF(C27="","",INDEX('Master Pilot List'!B$4:D140,MATCH(C27,'Master Pilot List'!B$4:B$119,0),3))</f>
        <v/>
      </c>
      <c r="F27" s="68" t="str">
        <f t="shared" si="15"/>
        <v>B</v>
      </c>
      <c r="G27" s="218" t="str">
        <f t="shared" si="16"/>
        <v>A</v>
      </c>
      <c r="H27" s="37" t="str">
        <f t="shared" si="17"/>
        <v>B</v>
      </c>
      <c r="I27" s="218" t="str">
        <f t="shared" si="18"/>
        <v>A</v>
      </c>
      <c r="J27" s="37" t="str">
        <f t="shared" si="19"/>
        <v>B</v>
      </c>
      <c r="K27" s="218" t="str">
        <f t="shared" si="20"/>
        <v>B</v>
      </c>
      <c r="L27" s="37" t="str">
        <f t="shared" si="21"/>
        <v>A</v>
      </c>
      <c r="M27" s="218" t="str">
        <f t="shared" si="22"/>
        <v>B</v>
      </c>
      <c r="N27" s="37" t="str">
        <f t="shared" si="23"/>
        <v>B</v>
      </c>
      <c r="O27" s="218" t="str">
        <f t="shared" si="24"/>
        <v>A</v>
      </c>
      <c r="P27" s="37" t="str">
        <f t="shared" si="25"/>
        <v>B</v>
      </c>
      <c r="Q27" s="220" t="str">
        <f t="shared" si="26"/>
        <v>B</v>
      </c>
      <c r="R27" s="269"/>
      <c r="S27" s="208">
        <v>22</v>
      </c>
      <c r="T27" s="209" t="s">
        <v>31</v>
      </c>
      <c r="U27" s="209" t="s">
        <v>30</v>
      </c>
      <c r="V27" s="209" t="s">
        <v>31</v>
      </c>
      <c r="W27" s="209" t="s">
        <v>30</v>
      </c>
      <c r="X27" s="209" t="s">
        <v>31</v>
      </c>
      <c r="Y27" s="209" t="s">
        <v>31</v>
      </c>
      <c r="Z27" s="209" t="s">
        <v>30</v>
      </c>
      <c r="AA27" s="209" t="s">
        <v>31</v>
      </c>
      <c r="AB27" s="209" t="s">
        <v>31</v>
      </c>
      <c r="AC27" s="209" t="s">
        <v>30</v>
      </c>
      <c r="AD27" s="209" t="s">
        <v>31</v>
      </c>
      <c r="AE27" s="209" t="s">
        <v>31</v>
      </c>
      <c r="AF27" s="210"/>
      <c r="AG27" s="208">
        <f>+AG26+1</f>
        <v>22</v>
      </c>
      <c r="AH27" s="209" t="s">
        <v>31</v>
      </c>
      <c r="AI27" s="209" t="s">
        <v>32</v>
      </c>
      <c r="AJ27" s="209" t="s">
        <v>31</v>
      </c>
      <c r="AK27" s="209" t="s">
        <v>31</v>
      </c>
      <c r="AL27" s="209" t="s">
        <v>30</v>
      </c>
      <c r="AM27" s="209" t="s">
        <v>30</v>
      </c>
      <c r="AN27" s="209" t="s">
        <v>32</v>
      </c>
      <c r="AO27" s="209" t="s">
        <v>32</v>
      </c>
      <c r="AP27" s="209" t="s">
        <v>31</v>
      </c>
      <c r="AQ27" s="209" t="s">
        <v>32</v>
      </c>
      <c r="AR27" s="209" t="s">
        <v>31</v>
      </c>
      <c r="AS27" s="209" t="s">
        <v>31</v>
      </c>
      <c r="AT27" s="116"/>
      <c r="AU27" s="208">
        <f>+AU26+1</f>
        <v>22</v>
      </c>
      <c r="AV27" s="201" t="s">
        <v>30</v>
      </c>
      <c r="AW27" s="201" t="s">
        <v>31</v>
      </c>
      <c r="AX27" s="201" t="s">
        <v>30</v>
      </c>
      <c r="AY27" s="201" t="s">
        <v>32</v>
      </c>
      <c r="AZ27" s="201" t="s">
        <v>33</v>
      </c>
      <c r="BA27" s="201" t="s">
        <v>32</v>
      </c>
      <c r="BB27" s="201" t="s">
        <v>31</v>
      </c>
      <c r="BC27" s="201" t="s">
        <v>31</v>
      </c>
      <c r="BD27" s="201" t="s">
        <v>30</v>
      </c>
      <c r="BE27" s="201" t="s">
        <v>31</v>
      </c>
      <c r="BF27" s="201" t="s">
        <v>30</v>
      </c>
      <c r="BG27" s="201" t="s">
        <v>32</v>
      </c>
      <c r="BH27" s="201"/>
      <c r="BI27" s="208">
        <f>+BI26+1</f>
        <v>22</v>
      </c>
      <c r="BJ27" s="214" t="s">
        <v>71</v>
      </c>
      <c r="BK27" s="214" t="s">
        <v>32</v>
      </c>
      <c r="BL27" s="214" t="s">
        <v>30</v>
      </c>
      <c r="BM27" s="214" t="s">
        <v>71</v>
      </c>
      <c r="BN27" s="214" t="s">
        <v>32</v>
      </c>
      <c r="BO27" s="214" t="s">
        <v>30</v>
      </c>
      <c r="BP27" s="214" t="s">
        <v>31</v>
      </c>
      <c r="BQ27" s="214" t="s">
        <v>33</v>
      </c>
      <c r="BR27" s="214" t="s">
        <v>71</v>
      </c>
      <c r="BS27" s="214" t="s">
        <v>31</v>
      </c>
      <c r="BT27" s="201" t="s">
        <v>71</v>
      </c>
      <c r="BU27" s="201" t="s">
        <v>32</v>
      </c>
      <c r="BV27" s="190"/>
      <c r="BW27" s="292"/>
      <c r="BX27" s="292"/>
      <c r="BY27" s="292"/>
      <c r="BZ27" s="292"/>
      <c r="CA27" s="292"/>
      <c r="CB27" s="292"/>
    </row>
    <row r="28" spans="2:80" s="252" customFormat="1" ht="19.5" customHeight="1">
      <c r="B28" s="252">
        <v>23</v>
      </c>
      <c r="C28" s="289"/>
      <c r="D28" s="513" t="str">
        <f>IF(C28="","",INDEX('Master Pilot List'!B$4:D141,MATCH(C28,'Master Pilot List'!B$4:B$119,0),2))</f>
        <v/>
      </c>
      <c r="E28" s="514" t="str">
        <f>IF(C28="","",INDEX('Master Pilot List'!B$4:D141,MATCH(C28,'Master Pilot List'!B$4:B$119,0),3))</f>
        <v/>
      </c>
      <c r="F28" s="68" t="str">
        <f t="shared" si="15"/>
        <v>A</v>
      </c>
      <c r="G28" s="218" t="str">
        <f t="shared" si="16"/>
        <v>B</v>
      </c>
      <c r="H28" s="37" t="str">
        <f t="shared" si="17"/>
        <v>A</v>
      </c>
      <c r="I28" s="218" t="str">
        <f t="shared" si="18"/>
        <v>A</v>
      </c>
      <c r="J28" s="37" t="str">
        <f t="shared" si="19"/>
        <v>B</v>
      </c>
      <c r="K28" s="218" t="str">
        <f t="shared" si="20"/>
        <v>A</v>
      </c>
      <c r="L28" s="37" t="str">
        <f t="shared" si="21"/>
        <v>A</v>
      </c>
      <c r="M28" s="218" t="str">
        <f t="shared" si="22"/>
        <v>A</v>
      </c>
      <c r="N28" s="37" t="str">
        <f t="shared" si="23"/>
        <v>A</v>
      </c>
      <c r="O28" s="218" t="str">
        <f t="shared" si="24"/>
        <v>B</v>
      </c>
      <c r="P28" s="37" t="str">
        <f t="shared" si="25"/>
        <v>A</v>
      </c>
      <c r="Q28" s="220" t="str">
        <f t="shared" si="26"/>
        <v>A</v>
      </c>
      <c r="R28" s="269"/>
      <c r="S28" s="208">
        <v>23</v>
      </c>
      <c r="T28" s="209" t="s">
        <v>30</v>
      </c>
      <c r="U28" s="209" t="s">
        <v>31</v>
      </c>
      <c r="V28" s="209" t="s">
        <v>30</v>
      </c>
      <c r="W28" s="209" t="s">
        <v>30</v>
      </c>
      <c r="X28" s="209" t="s">
        <v>31</v>
      </c>
      <c r="Y28" s="209" t="s">
        <v>30</v>
      </c>
      <c r="Z28" s="209" t="s">
        <v>30</v>
      </c>
      <c r="AA28" s="209" t="s">
        <v>30</v>
      </c>
      <c r="AB28" s="209" t="s">
        <v>30</v>
      </c>
      <c r="AC28" s="209" t="s">
        <v>31</v>
      </c>
      <c r="AD28" s="209" t="s">
        <v>30</v>
      </c>
      <c r="AE28" s="209" t="s">
        <v>30</v>
      </c>
      <c r="AF28" s="210"/>
      <c r="AG28" s="208">
        <f t="shared" si="12"/>
        <v>23</v>
      </c>
      <c r="AH28" s="209" t="s">
        <v>32</v>
      </c>
      <c r="AI28" s="209" t="s">
        <v>31</v>
      </c>
      <c r="AJ28" s="209" t="s">
        <v>32</v>
      </c>
      <c r="AK28" s="209" t="s">
        <v>32</v>
      </c>
      <c r="AL28" s="209" t="s">
        <v>31</v>
      </c>
      <c r="AM28" s="209" t="s">
        <v>32</v>
      </c>
      <c r="AN28" s="209" t="s">
        <v>31</v>
      </c>
      <c r="AO28" s="209" t="s">
        <v>30</v>
      </c>
      <c r="AP28" s="209" t="s">
        <v>32</v>
      </c>
      <c r="AQ28" s="209" t="s">
        <v>31</v>
      </c>
      <c r="AR28" s="209" t="s">
        <v>32</v>
      </c>
      <c r="AS28" s="209" t="s">
        <v>32</v>
      </c>
      <c r="AT28" s="116"/>
      <c r="AU28" s="208">
        <f t="shared" si="13"/>
        <v>23</v>
      </c>
      <c r="AV28" s="201" t="s">
        <v>33</v>
      </c>
      <c r="AW28" s="201" t="s">
        <v>32</v>
      </c>
      <c r="AX28" s="201" t="s">
        <v>33</v>
      </c>
      <c r="AY28" s="201" t="s">
        <v>31</v>
      </c>
      <c r="AZ28" s="201" t="s">
        <v>30</v>
      </c>
      <c r="BA28" s="201" t="s">
        <v>31</v>
      </c>
      <c r="BB28" s="201" t="s">
        <v>32</v>
      </c>
      <c r="BC28" s="201" t="s">
        <v>32</v>
      </c>
      <c r="BD28" s="201" t="s">
        <v>33</v>
      </c>
      <c r="BE28" s="201" t="s">
        <v>32</v>
      </c>
      <c r="BF28" s="201" t="s">
        <v>33</v>
      </c>
      <c r="BG28" s="201" t="s">
        <v>31</v>
      </c>
      <c r="BH28" s="201"/>
      <c r="BI28" s="208">
        <f t="shared" si="14"/>
        <v>23</v>
      </c>
      <c r="BJ28" s="214" t="s">
        <v>30</v>
      </c>
      <c r="BK28" s="214" t="s">
        <v>31</v>
      </c>
      <c r="BL28" s="214" t="s">
        <v>31</v>
      </c>
      <c r="BM28" s="214" t="s">
        <v>30</v>
      </c>
      <c r="BN28" s="214" t="s">
        <v>30</v>
      </c>
      <c r="BO28" s="214" t="s">
        <v>33</v>
      </c>
      <c r="BP28" s="214" t="s">
        <v>30</v>
      </c>
      <c r="BQ28" s="214" t="s">
        <v>32</v>
      </c>
      <c r="BR28" s="214" t="s">
        <v>30</v>
      </c>
      <c r="BS28" s="214" t="s">
        <v>32</v>
      </c>
      <c r="BT28" s="201" t="s">
        <v>31</v>
      </c>
      <c r="BU28" s="201" t="s">
        <v>33</v>
      </c>
      <c r="BV28" s="190"/>
      <c r="BW28" s="292"/>
      <c r="BX28" s="292"/>
      <c r="BY28" s="292"/>
      <c r="BZ28" s="292"/>
      <c r="CA28" s="292"/>
      <c r="CB28" s="292"/>
    </row>
    <row r="29" spans="2:80" s="252" customFormat="1" ht="19.5" customHeight="1">
      <c r="B29" s="252">
        <v>24</v>
      </c>
      <c r="C29" s="289"/>
      <c r="D29" s="513" t="str">
        <f>IF(C29="","",INDEX('Master Pilot List'!B$4:D142,MATCH(C29,'Master Pilot List'!B$4:B$119,0),2))</f>
        <v/>
      </c>
      <c r="E29" s="514" t="str">
        <f>IF(C29="","",INDEX('Master Pilot List'!B$4:D142,MATCH(C29,'Master Pilot List'!B$4:B$119,0),3))</f>
        <v/>
      </c>
      <c r="F29" s="68" t="str">
        <f t="shared" si="15"/>
        <v>B</v>
      </c>
      <c r="G29" s="218" t="str">
        <f t="shared" si="16"/>
        <v>A</v>
      </c>
      <c r="H29" s="37" t="str">
        <f t="shared" si="17"/>
        <v>B</v>
      </c>
      <c r="I29" s="218" t="str">
        <f t="shared" si="18"/>
        <v>B</v>
      </c>
      <c r="J29" s="37" t="str">
        <f t="shared" si="19"/>
        <v>A</v>
      </c>
      <c r="K29" s="218" t="str">
        <f t="shared" si="20"/>
        <v>B</v>
      </c>
      <c r="L29" s="37" t="str">
        <f t="shared" si="21"/>
        <v>B</v>
      </c>
      <c r="M29" s="218" t="str">
        <f t="shared" si="22"/>
        <v>B</v>
      </c>
      <c r="N29" s="37" t="str">
        <f t="shared" si="23"/>
        <v>B</v>
      </c>
      <c r="O29" s="218" t="str">
        <f t="shared" si="24"/>
        <v>A</v>
      </c>
      <c r="P29" s="37" t="str">
        <f t="shared" si="25"/>
        <v>B</v>
      </c>
      <c r="Q29" s="220" t="str">
        <f t="shared" si="26"/>
        <v>B</v>
      </c>
      <c r="R29" s="269"/>
      <c r="S29" s="208">
        <v>24</v>
      </c>
      <c r="T29" s="209" t="s">
        <v>31</v>
      </c>
      <c r="U29" s="209" t="s">
        <v>30</v>
      </c>
      <c r="V29" s="209" t="s">
        <v>31</v>
      </c>
      <c r="W29" s="209" t="s">
        <v>31</v>
      </c>
      <c r="X29" s="209" t="s">
        <v>30</v>
      </c>
      <c r="Y29" s="209" t="s">
        <v>31</v>
      </c>
      <c r="Z29" s="209" t="s">
        <v>31</v>
      </c>
      <c r="AA29" s="209" t="s">
        <v>31</v>
      </c>
      <c r="AB29" s="209" t="s">
        <v>31</v>
      </c>
      <c r="AC29" s="209" t="s">
        <v>30</v>
      </c>
      <c r="AD29" s="209" t="s">
        <v>31</v>
      </c>
      <c r="AE29" s="209" t="s">
        <v>31</v>
      </c>
      <c r="AF29" s="210"/>
      <c r="AG29" s="208">
        <f t="shared" si="12"/>
        <v>24</v>
      </c>
      <c r="AH29" s="209" t="s">
        <v>30</v>
      </c>
      <c r="AI29" s="209" t="s">
        <v>30</v>
      </c>
      <c r="AJ29" s="209" t="s">
        <v>30</v>
      </c>
      <c r="AK29" s="209" t="s">
        <v>30</v>
      </c>
      <c r="AL29" s="209" t="s">
        <v>32</v>
      </c>
      <c r="AM29" s="209" t="s">
        <v>31</v>
      </c>
      <c r="AN29" s="209" t="s">
        <v>30</v>
      </c>
      <c r="AO29" s="209" t="s">
        <v>31</v>
      </c>
      <c r="AP29" s="209" t="s">
        <v>30</v>
      </c>
      <c r="AQ29" s="209" t="s">
        <v>30</v>
      </c>
      <c r="AR29" s="209" t="s">
        <v>30</v>
      </c>
      <c r="AS29" s="209" t="s">
        <v>30</v>
      </c>
      <c r="AT29" s="116"/>
      <c r="AU29" s="208">
        <f t="shared" si="13"/>
        <v>24</v>
      </c>
      <c r="AV29" s="201" t="s">
        <v>32</v>
      </c>
      <c r="AW29" s="201" t="s">
        <v>30</v>
      </c>
      <c r="AX29" s="201" t="s">
        <v>32</v>
      </c>
      <c r="AY29" s="201" t="s">
        <v>33</v>
      </c>
      <c r="AZ29" s="201" t="s">
        <v>32</v>
      </c>
      <c r="BA29" s="201" t="s">
        <v>33</v>
      </c>
      <c r="BB29" s="201" t="s">
        <v>33</v>
      </c>
      <c r="BC29" s="201" t="s">
        <v>33</v>
      </c>
      <c r="BD29" s="201" t="s">
        <v>32</v>
      </c>
      <c r="BE29" s="201" t="s">
        <v>30</v>
      </c>
      <c r="BF29" s="201" t="s">
        <v>32</v>
      </c>
      <c r="BG29" s="201" t="s">
        <v>33</v>
      </c>
      <c r="BH29" s="201"/>
      <c r="BI29" s="208">
        <f t="shared" si="14"/>
        <v>24</v>
      </c>
      <c r="BJ29" s="214" t="s">
        <v>32</v>
      </c>
      <c r="BK29" s="214" t="s">
        <v>71</v>
      </c>
      <c r="BL29" s="214" t="s">
        <v>71</v>
      </c>
      <c r="BM29" s="214" t="s">
        <v>33</v>
      </c>
      <c r="BN29" s="214" t="s">
        <v>33</v>
      </c>
      <c r="BO29" s="214" t="s">
        <v>71</v>
      </c>
      <c r="BP29" s="214" t="s">
        <v>71</v>
      </c>
      <c r="BQ29" s="214" t="s">
        <v>71</v>
      </c>
      <c r="BR29" s="214" t="s">
        <v>31</v>
      </c>
      <c r="BS29" s="214" t="s">
        <v>33</v>
      </c>
      <c r="BT29" s="201" t="s">
        <v>30</v>
      </c>
      <c r="BU29" s="201" t="s">
        <v>30</v>
      </c>
      <c r="BV29" s="190"/>
      <c r="BW29" s="292"/>
      <c r="BX29" s="292"/>
      <c r="BY29" s="292"/>
      <c r="BZ29" s="292"/>
      <c r="CA29" s="292"/>
      <c r="CB29" s="292"/>
    </row>
    <row r="30" spans="2:80" s="252" customFormat="1" ht="19.5" customHeight="1">
      <c r="B30" s="252">
        <v>25</v>
      </c>
      <c r="C30" s="289"/>
      <c r="D30" s="513" t="str">
        <f>IF(C30="","",INDEX('Master Pilot List'!B$4:D143,MATCH(C30,'Master Pilot List'!B$4:B$119,0),2))</f>
        <v/>
      </c>
      <c r="E30" s="514" t="str">
        <f>IF(C30="","",INDEX('Master Pilot List'!B$4:D143,MATCH(C30,'Master Pilot List'!B$4:B$119,0),3))</f>
        <v/>
      </c>
      <c r="F30" s="68" t="str">
        <f t="shared" si="15"/>
        <v>A</v>
      </c>
      <c r="G30" s="218" t="str">
        <f t="shared" si="16"/>
        <v>B</v>
      </c>
      <c r="H30" s="37" t="str">
        <f t="shared" si="17"/>
        <v>B</v>
      </c>
      <c r="I30" s="218" t="str">
        <f t="shared" si="18"/>
        <v>A</v>
      </c>
      <c r="J30" s="37" t="str">
        <f t="shared" si="19"/>
        <v>B</v>
      </c>
      <c r="K30" s="218" t="str">
        <f t="shared" si="20"/>
        <v>A</v>
      </c>
      <c r="L30" s="37" t="str">
        <f t="shared" si="21"/>
        <v>A</v>
      </c>
      <c r="M30" s="218" t="str">
        <f t="shared" si="22"/>
        <v>B</v>
      </c>
      <c r="N30" s="37" t="str">
        <f t="shared" si="23"/>
        <v>A</v>
      </c>
      <c r="O30" s="218" t="str">
        <f t="shared" si="24"/>
        <v>B</v>
      </c>
      <c r="P30" s="37" t="str">
        <f t="shared" si="25"/>
        <v>B</v>
      </c>
      <c r="Q30" s="220" t="str">
        <f t="shared" si="26"/>
        <v>A</v>
      </c>
      <c r="R30" s="269"/>
      <c r="S30" s="208">
        <v>25</v>
      </c>
      <c r="T30" s="209" t="s">
        <v>30</v>
      </c>
      <c r="U30" s="209" t="s">
        <v>31</v>
      </c>
      <c r="V30" s="209" t="s">
        <v>31</v>
      </c>
      <c r="W30" s="209" t="s">
        <v>30</v>
      </c>
      <c r="X30" s="209" t="s">
        <v>31</v>
      </c>
      <c r="Y30" s="209" t="s">
        <v>30</v>
      </c>
      <c r="Z30" s="209" t="s">
        <v>30</v>
      </c>
      <c r="AA30" s="209" t="s">
        <v>31</v>
      </c>
      <c r="AB30" s="209" t="s">
        <v>30</v>
      </c>
      <c r="AC30" s="209" t="s">
        <v>31</v>
      </c>
      <c r="AD30" s="209" t="s">
        <v>31</v>
      </c>
      <c r="AE30" s="209" t="s">
        <v>30</v>
      </c>
      <c r="AF30" s="210"/>
      <c r="AG30" s="208">
        <f t="shared" si="12"/>
        <v>25</v>
      </c>
      <c r="AH30" s="209" t="s">
        <v>31</v>
      </c>
      <c r="AI30" s="209" t="s">
        <v>30</v>
      </c>
      <c r="AJ30" s="209" t="s">
        <v>31</v>
      </c>
      <c r="AK30" s="209" t="s">
        <v>30</v>
      </c>
      <c r="AL30" s="209" t="s">
        <v>30</v>
      </c>
      <c r="AM30" s="209" t="s">
        <v>32</v>
      </c>
      <c r="AN30" s="209" t="s">
        <v>31</v>
      </c>
      <c r="AO30" s="209" t="s">
        <v>31</v>
      </c>
      <c r="AP30" s="209" t="s">
        <v>31</v>
      </c>
      <c r="AQ30" s="209" t="s">
        <v>30</v>
      </c>
      <c r="AR30" s="209" t="s">
        <v>31</v>
      </c>
      <c r="AS30" s="209" t="s">
        <v>30</v>
      </c>
      <c r="AT30" s="116"/>
      <c r="AU30" s="208">
        <f t="shared" si="13"/>
        <v>25</v>
      </c>
      <c r="AV30" s="201" t="s">
        <v>33</v>
      </c>
      <c r="AW30" s="201" t="s">
        <v>33</v>
      </c>
      <c r="AX30" s="201" t="s">
        <v>31</v>
      </c>
      <c r="AY30" s="201" t="s">
        <v>31</v>
      </c>
      <c r="AZ30" s="201" t="s">
        <v>32</v>
      </c>
      <c r="BA30" s="201" t="s">
        <v>30</v>
      </c>
      <c r="BB30" s="201" t="s">
        <v>33</v>
      </c>
      <c r="BC30" s="201" t="s">
        <v>33</v>
      </c>
      <c r="BD30" s="201" t="s">
        <v>33</v>
      </c>
      <c r="BE30" s="201" t="s">
        <v>33</v>
      </c>
      <c r="BF30" s="201" t="s">
        <v>31</v>
      </c>
      <c r="BG30" s="201" t="s">
        <v>31</v>
      </c>
      <c r="BH30" s="201"/>
      <c r="BI30" s="208">
        <f t="shared" si="14"/>
        <v>25</v>
      </c>
      <c r="BJ30" s="214" t="s">
        <v>31</v>
      </c>
      <c r="BK30" s="214" t="s">
        <v>33</v>
      </c>
      <c r="BL30" s="214" t="s">
        <v>33</v>
      </c>
      <c r="BM30" s="214" t="s">
        <v>31</v>
      </c>
      <c r="BN30" s="214" t="s">
        <v>71</v>
      </c>
      <c r="BO30" s="214" t="s">
        <v>32</v>
      </c>
      <c r="BP30" s="214" t="s">
        <v>32</v>
      </c>
      <c r="BQ30" s="214" t="s">
        <v>30</v>
      </c>
      <c r="BR30" s="214" t="s">
        <v>33</v>
      </c>
      <c r="BS30" s="214" t="s">
        <v>71</v>
      </c>
      <c r="BT30" s="201" t="s">
        <v>33</v>
      </c>
      <c r="BU30" s="201" t="s">
        <v>71</v>
      </c>
      <c r="BV30" s="190"/>
      <c r="BW30" s="292"/>
      <c r="BX30" s="292"/>
      <c r="BY30" s="292"/>
      <c r="BZ30" s="292"/>
      <c r="CA30" s="292"/>
      <c r="CB30" s="292"/>
    </row>
    <row r="31" spans="2:80" s="252" customFormat="1" ht="19.5" customHeight="1">
      <c r="B31" s="252">
        <v>26</v>
      </c>
      <c r="C31" s="289"/>
      <c r="D31" s="513" t="str">
        <f>IF(C31="","",INDEX('Master Pilot List'!B$4:D144,MATCH(C31,'Master Pilot List'!B$4:B$119,0),2))</f>
        <v/>
      </c>
      <c r="E31" s="514" t="str">
        <f>IF(C31="","",INDEX('Master Pilot List'!B$4:D144,MATCH(C31,'Master Pilot List'!B$4:B$119,0),3))</f>
        <v/>
      </c>
      <c r="F31" s="68" t="str">
        <f t="shared" si="15"/>
        <v>B</v>
      </c>
      <c r="G31" s="218" t="str">
        <f t="shared" si="16"/>
        <v>A</v>
      </c>
      <c r="H31" s="37" t="str">
        <f t="shared" si="17"/>
        <v>A</v>
      </c>
      <c r="I31" s="218" t="str">
        <f t="shared" si="18"/>
        <v>B</v>
      </c>
      <c r="J31" s="37" t="str">
        <f t="shared" si="19"/>
        <v>A</v>
      </c>
      <c r="K31" s="218" t="str">
        <f t="shared" si="20"/>
        <v>B</v>
      </c>
      <c r="L31" s="37" t="str">
        <f t="shared" si="21"/>
        <v>B</v>
      </c>
      <c r="M31" s="218" t="str">
        <f t="shared" si="22"/>
        <v>A</v>
      </c>
      <c r="N31" s="37" t="str">
        <f t="shared" si="23"/>
        <v>B</v>
      </c>
      <c r="O31" s="218" t="str">
        <f t="shared" si="24"/>
        <v>A</v>
      </c>
      <c r="P31" s="37" t="str">
        <f t="shared" si="25"/>
        <v>A</v>
      </c>
      <c r="Q31" s="220" t="str">
        <f t="shared" si="26"/>
        <v>B</v>
      </c>
      <c r="R31" s="269"/>
      <c r="S31" s="208">
        <v>26</v>
      </c>
      <c r="T31" s="209" t="s">
        <v>31</v>
      </c>
      <c r="U31" s="209" t="s">
        <v>30</v>
      </c>
      <c r="V31" s="209" t="s">
        <v>30</v>
      </c>
      <c r="W31" s="209" t="s">
        <v>31</v>
      </c>
      <c r="X31" s="209" t="s">
        <v>30</v>
      </c>
      <c r="Y31" s="209" t="s">
        <v>31</v>
      </c>
      <c r="Z31" s="209" t="s">
        <v>31</v>
      </c>
      <c r="AA31" s="209" t="s">
        <v>30</v>
      </c>
      <c r="AB31" s="209" t="s">
        <v>31</v>
      </c>
      <c r="AC31" s="209" t="s">
        <v>30</v>
      </c>
      <c r="AD31" s="209" t="s">
        <v>30</v>
      </c>
      <c r="AE31" s="209" t="s">
        <v>31</v>
      </c>
      <c r="AF31" s="210"/>
      <c r="AG31" s="208">
        <f t="shared" si="12"/>
        <v>26</v>
      </c>
      <c r="AH31" s="209" t="s">
        <v>30</v>
      </c>
      <c r="AI31" s="209" t="s">
        <v>32</v>
      </c>
      <c r="AJ31" s="209" t="s">
        <v>32</v>
      </c>
      <c r="AK31" s="209" t="s">
        <v>32</v>
      </c>
      <c r="AL31" s="209" t="s">
        <v>31</v>
      </c>
      <c r="AM31" s="209" t="s">
        <v>30</v>
      </c>
      <c r="AN31" s="209" t="s">
        <v>30</v>
      </c>
      <c r="AO31" s="209" t="s">
        <v>30</v>
      </c>
      <c r="AP31" s="209" t="s">
        <v>30</v>
      </c>
      <c r="AQ31" s="209" t="s">
        <v>32</v>
      </c>
      <c r="AR31" s="209" t="s">
        <v>32</v>
      </c>
      <c r="AS31" s="209" t="s">
        <v>32</v>
      </c>
      <c r="AT31" s="116"/>
      <c r="AU31" s="208">
        <f t="shared" si="13"/>
        <v>26</v>
      </c>
      <c r="AV31" s="201" t="s">
        <v>31</v>
      </c>
      <c r="AW31" s="201" t="s">
        <v>30</v>
      </c>
      <c r="AX31" s="201" t="s">
        <v>33</v>
      </c>
      <c r="AY31" s="201" t="s">
        <v>33</v>
      </c>
      <c r="AZ31" s="201" t="s">
        <v>33</v>
      </c>
      <c r="BA31" s="201" t="s">
        <v>33</v>
      </c>
      <c r="BB31" s="201" t="s">
        <v>31</v>
      </c>
      <c r="BC31" s="201" t="s">
        <v>32</v>
      </c>
      <c r="BD31" s="201" t="s">
        <v>31</v>
      </c>
      <c r="BE31" s="201" t="s">
        <v>30</v>
      </c>
      <c r="BF31" s="201" t="s">
        <v>33</v>
      </c>
      <c r="BG31" s="201" t="s">
        <v>33</v>
      </c>
      <c r="BH31" s="201"/>
      <c r="BI31" s="208">
        <f t="shared" si="14"/>
        <v>26</v>
      </c>
      <c r="BJ31" s="214" t="s">
        <v>31</v>
      </c>
      <c r="BK31" s="214" t="s">
        <v>30</v>
      </c>
      <c r="BL31" s="214" t="s">
        <v>32</v>
      </c>
      <c r="BM31" s="214" t="s">
        <v>30</v>
      </c>
      <c r="BN31" s="214" t="s">
        <v>33</v>
      </c>
      <c r="BO31" s="214" t="s">
        <v>31</v>
      </c>
      <c r="BP31" s="214" t="s">
        <v>30</v>
      </c>
      <c r="BQ31" s="214" t="s">
        <v>31</v>
      </c>
      <c r="BR31" s="214" t="s">
        <v>30</v>
      </c>
      <c r="BS31" s="214" t="s">
        <v>30</v>
      </c>
      <c r="BT31" s="201" t="s">
        <v>30</v>
      </c>
      <c r="BU31" s="201" t="s">
        <v>30</v>
      </c>
      <c r="BV31" s="190"/>
      <c r="BW31" s="292"/>
      <c r="BX31" s="292"/>
      <c r="BY31" s="292"/>
      <c r="BZ31" s="292"/>
      <c r="CA31" s="292"/>
      <c r="CB31" s="292"/>
    </row>
    <row r="32" spans="2:80" s="252" customFormat="1" ht="19.5" customHeight="1">
      <c r="B32" s="252">
        <v>27</v>
      </c>
      <c r="C32" s="289"/>
      <c r="D32" s="513" t="str">
        <f>IF(C32="","",INDEX('Master Pilot List'!B$4:D145,MATCH(C32,'Master Pilot List'!B$4:B$119,0),2))</f>
        <v/>
      </c>
      <c r="E32" s="514" t="str">
        <f>IF(C32="","",INDEX('Master Pilot List'!B$4:D145,MATCH(C32,'Master Pilot List'!B$4:B$119,0),3))</f>
        <v/>
      </c>
      <c r="F32" s="68" t="str">
        <f t="shared" si="15"/>
        <v>A</v>
      </c>
      <c r="G32" s="218" t="str">
        <f t="shared" si="16"/>
        <v>B</v>
      </c>
      <c r="H32" s="37" t="str">
        <f t="shared" si="17"/>
        <v>B</v>
      </c>
      <c r="I32" s="218" t="str">
        <f t="shared" si="18"/>
        <v>B</v>
      </c>
      <c r="J32" s="37" t="str">
        <f t="shared" si="19"/>
        <v>B</v>
      </c>
      <c r="K32" s="218" t="str">
        <f t="shared" si="20"/>
        <v>A</v>
      </c>
      <c r="L32" s="37" t="str">
        <f t="shared" si="21"/>
        <v>B</v>
      </c>
      <c r="M32" s="218" t="str">
        <f t="shared" si="22"/>
        <v>B</v>
      </c>
      <c r="N32" s="37" t="str">
        <f t="shared" si="23"/>
        <v>A</v>
      </c>
      <c r="O32" s="218" t="str">
        <f t="shared" si="24"/>
        <v>B</v>
      </c>
      <c r="P32" s="37" t="str">
        <f t="shared" si="25"/>
        <v>B</v>
      </c>
      <c r="Q32" s="220" t="str">
        <f t="shared" si="26"/>
        <v>A</v>
      </c>
      <c r="R32" s="269"/>
      <c r="S32" s="208">
        <v>27</v>
      </c>
      <c r="T32" s="209" t="s">
        <v>30</v>
      </c>
      <c r="U32" s="209" t="s">
        <v>31</v>
      </c>
      <c r="V32" s="209" t="s">
        <v>31</v>
      </c>
      <c r="W32" s="209" t="s">
        <v>31</v>
      </c>
      <c r="X32" s="209" t="s">
        <v>31</v>
      </c>
      <c r="Y32" s="209" t="s">
        <v>30</v>
      </c>
      <c r="Z32" s="209" t="s">
        <v>31</v>
      </c>
      <c r="AA32" s="209" t="s">
        <v>31</v>
      </c>
      <c r="AB32" s="209" t="s">
        <v>30</v>
      </c>
      <c r="AC32" s="209" t="s">
        <v>31</v>
      </c>
      <c r="AD32" s="209" t="s">
        <v>31</v>
      </c>
      <c r="AE32" s="209" t="s">
        <v>30</v>
      </c>
      <c r="AF32" s="210"/>
      <c r="AG32" s="208">
        <f t="shared" si="12"/>
        <v>27</v>
      </c>
      <c r="AH32" s="209" t="s">
        <v>32</v>
      </c>
      <c r="AI32" s="209" t="s">
        <v>31</v>
      </c>
      <c r="AJ32" s="209" t="s">
        <v>30</v>
      </c>
      <c r="AK32" s="209" t="s">
        <v>31</v>
      </c>
      <c r="AL32" s="209" t="s">
        <v>32</v>
      </c>
      <c r="AM32" s="209" t="s">
        <v>31</v>
      </c>
      <c r="AN32" s="209" t="s">
        <v>32</v>
      </c>
      <c r="AO32" s="209" t="s">
        <v>32</v>
      </c>
      <c r="AP32" s="209" t="s">
        <v>32</v>
      </c>
      <c r="AQ32" s="209" t="s">
        <v>31</v>
      </c>
      <c r="AR32" s="209" t="s">
        <v>30</v>
      </c>
      <c r="AS32" s="209" t="s">
        <v>31</v>
      </c>
      <c r="AT32" s="116"/>
      <c r="AU32" s="208">
        <f t="shared" si="13"/>
        <v>27</v>
      </c>
      <c r="AV32" s="201" t="s">
        <v>30</v>
      </c>
      <c r="AW32" s="201" t="s">
        <v>32</v>
      </c>
      <c r="AX32" s="201" t="s">
        <v>30</v>
      </c>
      <c r="AY32" s="201" t="s">
        <v>32</v>
      </c>
      <c r="AZ32" s="201" t="s">
        <v>30</v>
      </c>
      <c r="BA32" s="201" t="s">
        <v>31</v>
      </c>
      <c r="BB32" s="201" t="s">
        <v>30</v>
      </c>
      <c r="BC32" s="201" t="s">
        <v>30</v>
      </c>
      <c r="BD32" s="201" t="s">
        <v>30</v>
      </c>
      <c r="BE32" s="201" t="s">
        <v>32</v>
      </c>
      <c r="BF32" s="201" t="s">
        <v>30</v>
      </c>
      <c r="BG32" s="201" t="s">
        <v>32</v>
      </c>
      <c r="BH32" s="201"/>
      <c r="BI32" s="208">
        <f t="shared" si="14"/>
        <v>27</v>
      </c>
      <c r="BJ32" s="214" t="s">
        <v>71</v>
      </c>
      <c r="BK32" s="214" t="s">
        <v>31</v>
      </c>
      <c r="BL32" s="214" t="s">
        <v>31</v>
      </c>
      <c r="BM32" s="214" t="s">
        <v>31</v>
      </c>
      <c r="BN32" s="214" t="s">
        <v>31</v>
      </c>
      <c r="BO32" s="214" t="s">
        <v>33</v>
      </c>
      <c r="BP32" s="214" t="s">
        <v>32</v>
      </c>
      <c r="BQ32" s="214" t="s">
        <v>33</v>
      </c>
      <c r="BR32" s="214" t="s">
        <v>32</v>
      </c>
      <c r="BS32" s="214" t="s">
        <v>33</v>
      </c>
      <c r="BT32" s="201" t="s">
        <v>71</v>
      </c>
      <c r="BU32" s="201" t="s">
        <v>31</v>
      </c>
      <c r="BV32" s="190"/>
      <c r="BW32" s="292"/>
      <c r="BX32" s="292"/>
      <c r="BY32" s="292"/>
      <c r="BZ32" s="292"/>
      <c r="CA32" s="292"/>
      <c r="CB32" s="292"/>
    </row>
    <row r="33" spans="2:80" s="252" customFormat="1" ht="19.5" customHeight="1">
      <c r="B33" s="252">
        <v>28</v>
      </c>
      <c r="C33" s="367"/>
      <c r="D33" s="513" t="str">
        <f>IF(C33="","",INDEX('Master Pilot List'!B$4:D146,MATCH(C33,'Master Pilot List'!B$4:B$119,0),2))</f>
        <v/>
      </c>
      <c r="E33" s="514" t="str">
        <f>IF(C33="","",INDEX('Master Pilot List'!B$4:D146,MATCH(C33,'Master Pilot List'!B$4:B$119,0),3))</f>
        <v/>
      </c>
      <c r="F33" s="68" t="str">
        <f t="shared" si="15"/>
        <v>B</v>
      </c>
      <c r="G33" s="218" t="str">
        <f t="shared" si="16"/>
        <v>A</v>
      </c>
      <c r="H33" s="37" t="str">
        <f t="shared" si="17"/>
        <v>A</v>
      </c>
      <c r="I33" s="218" t="str">
        <f t="shared" si="18"/>
        <v>A</v>
      </c>
      <c r="J33" s="37" t="str">
        <f t="shared" si="19"/>
        <v>A</v>
      </c>
      <c r="K33" s="218" t="str">
        <f t="shared" si="20"/>
        <v>B</v>
      </c>
      <c r="L33" s="37" t="str">
        <f t="shared" si="21"/>
        <v>A</v>
      </c>
      <c r="M33" s="218" t="str">
        <f t="shared" si="22"/>
        <v>A</v>
      </c>
      <c r="N33" s="37" t="str">
        <f t="shared" si="23"/>
        <v>B</v>
      </c>
      <c r="O33" s="218" t="str">
        <f t="shared" si="24"/>
        <v>A</v>
      </c>
      <c r="P33" s="37" t="str">
        <f t="shared" si="25"/>
        <v>A</v>
      </c>
      <c r="Q33" s="220" t="str">
        <f t="shared" si="26"/>
        <v>B</v>
      </c>
      <c r="R33" s="269"/>
      <c r="S33" s="208">
        <v>28</v>
      </c>
      <c r="T33" s="209" t="s">
        <v>31</v>
      </c>
      <c r="U33" s="209" t="s">
        <v>30</v>
      </c>
      <c r="V33" s="209" t="s">
        <v>30</v>
      </c>
      <c r="W33" s="209" t="s">
        <v>30</v>
      </c>
      <c r="X33" s="209" t="s">
        <v>30</v>
      </c>
      <c r="Y33" s="209" t="s">
        <v>31</v>
      </c>
      <c r="Z33" s="209" t="s">
        <v>30</v>
      </c>
      <c r="AA33" s="209" t="s">
        <v>30</v>
      </c>
      <c r="AB33" s="209" t="s">
        <v>31</v>
      </c>
      <c r="AC33" s="209" t="s">
        <v>30</v>
      </c>
      <c r="AD33" s="209" t="s">
        <v>30</v>
      </c>
      <c r="AE33" s="209" t="s">
        <v>31</v>
      </c>
      <c r="AF33" s="210"/>
      <c r="AG33" s="208">
        <f t="shared" si="12"/>
        <v>28</v>
      </c>
      <c r="AH33" s="209" t="s">
        <v>31</v>
      </c>
      <c r="AI33" s="209" t="s">
        <v>31</v>
      </c>
      <c r="AJ33" s="209" t="s">
        <v>30</v>
      </c>
      <c r="AK33" s="209" t="s">
        <v>30</v>
      </c>
      <c r="AL33" s="209" t="s">
        <v>31</v>
      </c>
      <c r="AM33" s="209" t="s">
        <v>30</v>
      </c>
      <c r="AN33" s="209" t="s">
        <v>31</v>
      </c>
      <c r="AO33" s="209" t="s">
        <v>32</v>
      </c>
      <c r="AP33" s="209" t="s">
        <v>31</v>
      </c>
      <c r="AQ33" s="209" t="s">
        <v>31</v>
      </c>
      <c r="AR33" s="209" t="s">
        <v>30</v>
      </c>
      <c r="AS33" s="209" t="s">
        <v>30</v>
      </c>
      <c r="AT33" s="116"/>
      <c r="AU33" s="208">
        <f t="shared" si="13"/>
        <v>28</v>
      </c>
      <c r="AV33" s="201" t="s">
        <v>32</v>
      </c>
      <c r="AW33" s="201" t="s">
        <v>31</v>
      </c>
      <c r="AX33" s="201" t="s">
        <v>32</v>
      </c>
      <c r="AY33" s="201" t="s">
        <v>30</v>
      </c>
      <c r="AZ33" s="201" t="s">
        <v>31</v>
      </c>
      <c r="BA33" s="201" t="s">
        <v>32</v>
      </c>
      <c r="BB33" s="201" t="s">
        <v>32</v>
      </c>
      <c r="BC33" s="201" t="s">
        <v>31</v>
      </c>
      <c r="BD33" s="201" t="s">
        <v>32</v>
      </c>
      <c r="BE33" s="201" t="s">
        <v>31</v>
      </c>
      <c r="BF33" s="201" t="s">
        <v>32</v>
      </c>
      <c r="BG33" s="201" t="s">
        <v>30</v>
      </c>
      <c r="BH33" s="201"/>
      <c r="BI33" s="208">
        <f t="shared" si="14"/>
        <v>28</v>
      </c>
      <c r="BJ33" s="214" t="s">
        <v>30</v>
      </c>
      <c r="BK33" s="214" t="s">
        <v>33</v>
      </c>
      <c r="BL33" s="214" t="s">
        <v>71</v>
      </c>
      <c r="BM33" s="214" t="s">
        <v>33</v>
      </c>
      <c r="BN33" s="214" t="s">
        <v>30</v>
      </c>
      <c r="BO33" s="214" t="s">
        <v>30</v>
      </c>
      <c r="BP33" s="214" t="s">
        <v>31</v>
      </c>
      <c r="BQ33" s="214" t="s">
        <v>30</v>
      </c>
      <c r="BR33" s="214" t="s">
        <v>33</v>
      </c>
      <c r="BS33" s="214" t="s">
        <v>71</v>
      </c>
      <c r="BT33" s="201" t="s">
        <v>31</v>
      </c>
      <c r="BU33" s="201" t="s">
        <v>71</v>
      </c>
      <c r="BV33" s="190"/>
      <c r="BW33" s="292"/>
      <c r="BX33" s="292"/>
      <c r="BY33" s="292"/>
      <c r="BZ33" s="292"/>
      <c r="CA33" s="292"/>
      <c r="CB33" s="292"/>
    </row>
    <row r="34" spans="2:80" s="252" customFormat="1" ht="19.5" customHeight="1">
      <c r="B34" s="252">
        <v>29</v>
      </c>
      <c r="C34" s="289"/>
      <c r="D34" s="513" t="str">
        <f>IF(C34="","",INDEX('Master Pilot List'!B$4:D147,MATCH(C34,'Master Pilot List'!B$4:B$119,0),2))</f>
        <v/>
      </c>
      <c r="E34" s="514" t="str">
        <f>IF(C34="","",INDEX('Master Pilot List'!B$4:D147,MATCH(C34,'Master Pilot List'!B$4:B$119,0),3))</f>
        <v/>
      </c>
      <c r="F34" s="68" t="str">
        <f t="shared" si="15"/>
        <v>A</v>
      </c>
      <c r="G34" s="218" t="str">
        <f t="shared" si="16"/>
        <v>B</v>
      </c>
      <c r="H34" s="37" t="str">
        <f t="shared" si="17"/>
        <v>A</v>
      </c>
      <c r="I34" s="218" t="str">
        <f t="shared" si="18"/>
        <v>B</v>
      </c>
      <c r="J34" s="37" t="str">
        <f t="shared" si="19"/>
        <v>A</v>
      </c>
      <c r="K34" s="218" t="str">
        <f t="shared" si="20"/>
        <v>A</v>
      </c>
      <c r="L34" s="37" t="str">
        <f t="shared" si="21"/>
        <v>A</v>
      </c>
      <c r="M34" s="218" t="str">
        <f t="shared" si="22"/>
        <v>A</v>
      </c>
      <c r="N34" s="37" t="str">
        <f t="shared" si="23"/>
        <v>A</v>
      </c>
      <c r="O34" s="218" t="str">
        <f t="shared" si="24"/>
        <v>B</v>
      </c>
      <c r="P34" s="37" t="str">
        <f t="shared" si="25"/>
        <v>A</v>
      </c>
      <c r="Q34" s="220" t="str">
        <f t="shared" si="26"/>
        <v>A</v>
      </c>
      <c r="R34" s="269"/>
      <c r="S34" s="208">
        <v>29</v>
      </c>
      <c r="T34" s="209" t="s">
        <v>30</v>
      </c>
      <c r="U34" s="209" t="s">
        <v>31</v>
      </c>
      <c r="V34" s="209" t="s">
        <v>30</v>
      </c>
      <c r="W34" s="209" t="s">
        <v>31</v>
      </c>
      <c r="X34" s="209" t="s">
        <v>30</v>
      </c>
      <c r="Y34" s="209" t="s">
        <v>30</v>
      </c>
      <c r="Z34" s="209" t="s">
        <v>30</v>
      </c>
      <c r="AA34" s="209" t="s">
        <v>30</v>
      </c>
      <c r="AB34" s="209" t="s">
        <v>30</v>
      </c>
      <c r="AC34" s="209" t="s">
        <v>31</v>
      </c>
      <c r="AD34" s="209" t="s">
        <v>30</v>
      </c>
      <c r="AE34" s="209" t="s">
        <v>30</v>
      </c>
      <c r="AF34" s="210"/>
      <c r="AG34" s="208">
        <f t="shared" si="12"/>
        <v>29</v>
      </c>
      <c r="AH34" s="209" t="s">
        <v>32</v>
      </c>
      <c r="AI34" s="209" t="s">
        <v>32</v>
      </c>
      <c r="AJ34" s="209" t="s">
        <v>32</v>
      </c>
      <c r="AK34" s="209" t="s">
        <v>32</v>
      </c>
      <c r="AL34" s="209" t="s">
        <v>32</v>
      </c>
      <c r="AM34" s="209" t="s">
        <v>31</v>
      </c>
      <c r="AN34" s="209" t="s">
        <v>30</v>
      </c>
      <c r="AO34" s="209" t="s">
        <v>30</v>
      </c>
      <c r="AP34" s="209" t="s">
        <v>32</v>
      </c>
      <c r="AQ34" s="209" t="s">
        <v>32</v>
      </c>
      <c r="AR34" s="209" t="s">
        <v>32</v>
      </c>
      <c r="AS34" s="209" t="s">
        <v>32</v>
      </c>
      <c r="AT34" s="116"/>
      <c r="AU34" s="208">
        <f t="shared" si="13"/>
        <v>29</v>
      </c>
      <c r="AV34" s="201" t="s">
        <v>30</v>
      </c>
      <c r="AW34" s="201" t="s">
        <v>30</v>
      </c>
      <c r="AX34" s="201" t="s">
        <v>30</v>
      </c>
      <c r="AY34" s="201" t="s">
        <v>33</v>
      </c>
      <c r="AZ34" s="201" t="s">
        <v>32</v>
      </c>
      <c r="BA34" s="201" t="s">
        <v>32</v>
      </c>
      <c r="BB34" s="201" t="s">
        <v>31</v>
      </c>
      <c r="BC34" s="201" t="s">
        <v>30</v>
      </c>
      <c r="BD34" s="201" t="s">
        <v>30</v>
      </c>
      <c r="BE34" s="201" t="s">
        <v>30</v>
      </c>
      <c r="BF34" s="201" t="s">
        <v>30</v>
      </c>
      <c r="BG34" s="201" t="s">
        <v>33</v>
      </c>
      <c r="BH34" s="201"/>
      <c r="BI34" s="208">
        <f t="shared" si="14"/>
        <v>29</v>
      </c>
      <c r="BJ34" s="214" t="s">
        <v>33</v>
      </c>
      <c r="BK34" s="214" t="s">
        <v>71</v>
      </c>
      <c r="BL34" s="214" t="s">
        <v>33</v>
      </c>
      <c r="BM34" s="214" t="s">
        <v>71</v>
      </c>
      <c r="BN34" s="214" t="s">
        <v>71</v>
      </c>
      <c r="BO34" s="214" t="s">
        <v>32</v>
      </c>
      <c r="BP34" s="214" t="s">
        <v>33</v>
      </c>
      <c r="BQ34" s="214" t="s">
        <v>32</v>
      </c>
      <c r="BR34" s="214" t="s">
        <v>31</v>
      </c>
      <c r="BS34" s="214" t="s">
        <v>31</v>
      </c>
      <c r="BT34" s="201" t="s">
        <v>32</v>
      </c>
      <c r="BU34" s="201" t="s">
        <v>32</v>
      </c>
      <c r="BV34" s="190"/>
      <c r="BW34" s="292"/>
      <c r="BX34" s="292"/>
      <c r="BY34" s="292"/>
      <c r="BZ34" s="292"/>
      <c r="CA34" s="292"/>
      <c r="CB34" s="292"/>
    </row>
    <row r="35" spans="2:80" s="252" customFormat="1" ht="19.5" customHeight="1">
      <c r="B35" s="252">
        <v>30</v>
      </c>
      <c r="C35" s="289"/>
      <c r="D35" s="513" t="str">
        <f>IF(C35="","",INDEX('Master Pilot List'!B$4:D148,MATCH(C35,'Master Pilot List'!B$4:B$119,0),2))</f>
        <v/>
      </c>
      <c r="E35" s="514" t="str">
        <f>IF(C35="","",INDEX('Master Pilot List'!B$4:D148,MATCH(C35,'Master Pilot List'!B$4:B$119,0),3))</f>
        <v/>
      </c>
      <c r="F35" s="68" t="str">
        <f t="shared" si="15"/>
        <v>B</v>
      </c>
      <c r="G35" s="218" t="str">
        <f t="shared" si="16"/>
        <v>A</v>
      </c>
      <c r="H35" s="37" t="str">
        <f t="shared" si="17"/>
        <v>B</v>
      </c>
      <c r="I35" s="218" t="str">
        <f t="shared" si="18"/>
        <v>A</v>
      </c>
      <c r="J35" s="37" t="str">
        <f t="shared" si="19"/>
        <v>B</v>
      </c>
      <c r="K35" s="218" t="str">
        <f t="shared" si="20"/>
        <v>B</v>
      </c>
      <c r="L35" s="37" t="str">
        <f t="shared" si="21"/>
        <v>B</v>
      </c>
      <c r="M35" s="218" t="str">
        <f t="shared" si="22"/>
        <v>B</v>
      </c>
      <c r="N35" s="37" t="str">
        <f t="shared" si="23"/>
        <v>B</v>
      </c>
      <c r="O35" s="218" t="str">
        <f t="shared" si="24"/>
        <v>A</v>
      </c>
      <c r="P35" s="37" t="str">
        <f t="shared" si="25"/>
        <v>B</v>
      </c>
      <c r="Q35" s="220" t="str">
        <f t="shared" si="26"/>
        <v>B</v>
      </c>
      <c r="R35" s="269"/>
      <c r="S35" s="208">
        <v>30</v>
      </c>
      <c r="T35" s="209" t="s">
        <v>31</v>
      </c>
      <c r="U35" s="209" t="s">
        <v>30</v>
      </c>
      <c r="V35" s="209" t="s">
        <v>31</v>
      </c>
      <c r="W35" s="209" t="s">
        <v>30</v>
      </c>
      <c r="X35" s="209" t="s">
        <v>31</v>
      </c>
      <c r="Y35" s="209" t="s">
        <v>31</v>
      </c>
      <c r="Z35" s="209" t="s">
        <v>31</v>
      </c>
      <c r="AA35" s="209" t="s">
        <v>31</v>
      </c>
      <c r="AB35" s="209" t="s">
        <v>31</v>
      </c>
      <c r="AC35" s="209" t="s">
        <v>30</v>
      </c>
      <c r="AD35" s="209" t="s">
        <v>31</v>
      </c>
      <c r="AE35" s="209" t="s">
        <v>31</v>
      </c>
      <c r="AF35" s="210"/>
      <c r="AG35" s="208">
        <f t="shared" si="12"/>
        <v>30</v>
      </c>
      <c r="AH35" s="209" t="s">
        <v>30</v>
      </c>
      <c r="AI35" s="209" t="s">
        <v>30</v>
      </c>
      <c r="AJ35" s="209" t="s">
        <v>31</v>
      </c>
      <c r="AK35" s="209" t="s">
        <v>31</v>
      </c>
      <c r="AL35" s="209" t="s">
        <v>30</v>
      </c>
      <c r="AM35" s="209" t="s">
        <v>32</v>
      </c>
      <c r="AN35" s="209" t="s">
        <v>32</v>
      </c>
      <c r="AO35" s="209" t="s">
        <v>31</v>
      </c>
      <c r="AP35" s="209" t="s">
        <v>30</v>
      </c>
      <c r="AQ35" s="209" t="s">
        <v>30</v>
      </c>
      <c r="AR35" s="209" t="s">
        <v>31</v>
      </c>
      <c r="AS35" s="209" t="s">
        <v>31</v>
      </c>
      <c r="AT35" s="116"/>
      <c r="AU35" s="208">
        <f t="shared" si="13"/>
        <v>30</v>
      </c>
      <c r="AV35" s="201" t="s">
        <v>33</v>
      </c>
      <c r="AW35" s="201" t="s">
        <v>32</v>
      </c>
      <c r="AX35" s="201" t="s">
        <v>32</v>
      </c>
      <c r="AY35" s="201" t="s">
        <v>32</v>
      </c>
      <c r="AZ35" s="201" t="s">
        <v>30</v>
      </c>
      <c r="BA35" s="201" t="s">
        <v>33</v>
      </c>
      <c r="BB35" s="201" t="s">
        <v>32</v>
      </c>
      <c r="BC35" s="201" t="s">
        <v>32</v>
      </c>
      <c r="BD35" s="201" t="s">
        <v>33</v>
      </c>
      <c r="BE35" s="201" t="s">
        <v>32</v>
      </c>
      <c r="BF35" s="201" t="s">
        <v>32</v>
      </c>
      <c r="BG35" s="201" t="s">
        <v>32</v>
      </c>
      <c r="BH35" s="201"/>
      <c r="BI35" s="208">
        <f t="shared" si="14"/>
        <v>30</v>
      </c>
      <c r="BJ35" s="214" t="s">
        <v>32</v>
      </c>
      <c r="BK35" s="214" t="s">
        <v>32</v>
      </c>
      <c r="BL35" s="214" t="s">
        <v>30</v>
      </c>
      <c r="BM35" s="214" t="s">
        <v>32</v>
      </c>
      <c r="BN35" s="214" t="s">
        <v>32</v>
      </c>
      <c r="BO35" s="214" t="s">
        <v>71</v>
      </c>
      <c r="BP35" s="214" t="s">
        <v>71</v>
      </c>
      <c r="BQ35" s="214" t="s">
        <v>71</v>
      </c>
      <c r="BR35" s="214" t="s">
        <v>71</v>
      </c>
      <c r="BS35" s="214" t="s">
        <v>32</v>
      </c>
      <c r="BT35" s="201" t="s">
        <v>33</v>
      </c>
      <c r="BU35" s="201" t="s">
        <v>33</v>
      </c>
      <c r="BV35" s="190"/>
      <c r="BW35" s="292"/>
      <c r="BX35" s="292"/>
      <c r="BY35" s="292"/>
      <c r="BZ35" s="292"/>
      <c r="CA35" s="292"/>
      <c r="CB35" s="292"/>
    </row>
    <row r="36" spans="2:80" s="252" customFormat="1" ht="19.5" customHeight="1">
      <c r="B36" s="252">
        <v>31</v>
      </c>
      <c r="C36" s="289"/>
      <c r="D36" s="513" t="str">
        <f>IF(C36="","",INDEX('Master Pilot List'!B$4:D149,MATCH(C36,'Master Pilot List'!B$4:B$119,0),2))</f>
        <v/>
      </c>
      <c r="E36" s="514" t="str">
        <f>IF(C36="","",INDEX('Master Pilot List'!B$4:D149,MATCH(C36,'Master Pilot List'!B$4:B$119,0),3))</f>
        <v/>
      </c>
      <c r="F36" s="68" t="str">
        <f t="shared" si="15"/>
        <v>B</v>
      </c>
      <c r="G36" s="218" t="str">
        <f t="shared" si="16"/>
        <v>B</v>
      </c>
      <c r="H36" s="37" t="str">
        <f t="shared" si="17"/>
        <v>A</v>
      </c>
      <c r="I36" s="218" t="str">
        <f t="shared" si="18"/>
        <v>A</v>
      </c>
      <c r="J36" s="37" t="str">
        <f t="shared" si="19"/>
        <v>A</v>
      </c>
      <c r="K36" s="218" t="str">
        <f t="shared" si="20"/>
        <v>A</v>
      </c>
      <c r="L36" s="37" t="str">
        <f t="shared" si="21"/>
        <v>B</v>
      </c>
      <c r="M36" s="218" t="str">
        <f t="shared" si="22"/>
        <v>A</v>
      </c>
      <c r="N36" s="37" t="str">
        <f t="shared" si="23"/>
        <v>B</v>
      </c>
      <c r="O36" s="218" t="str">
        <f t="shared" si="24"/>
        <v>B</v>
      </c>
      <c r="P36" s="37" t="str">
        <f t="shared" si="25"/>
        <v>A</v>
      </c>
      <c r="Q36" s="220" t="str">
        <f t="shared" si="26"/>
        <v>A</v>
      </c>
      <c r="R36" s="269"/>
      <c r="S36" s="208">
        <v>31</v>
      </c>
      <c r="T36" s="209" t="s">
        <v>31</v>
      </c>
      <c r="U36" s="209" t="s">
        <v>31</v>
      </c>
      <c r="V36" s="209" t="s">
        <v>30</v>
      </c>
      <c r="W36" s="209" t="s">
        <v>30</v>
      </c>
      <c r="X36" s="209" t="s">
        <v>30</v>
      </c>
      <c r="Y36" s="209" t="s">
        <v>30</v>
      </c>
      <c r="Z36" s="209" t="s">
        <v>31</v>
      </c>
      <c r="AA36" s="209" t="s">
        <v>30</v>
      </c>
      <c r="AB36" s="209" t="s">
        <v>31</v>
      </c>
      <c r="AC36" s="209" t="s">
        <v>31</v>
      </c>
      <c r="AD36" s="209" t="s">
        <v>30</v>
      </c>
      <c r="AE36" s="209" t="s">
        <v>30</v>
      </c>
      <c r="AF36" s="210"/>
      <c r="AG36" s="208">
        <f t="shared" si="12"/>
        <v>31</v>
      </c>
      <c r="AH36" s="209" t="s">
        <v>32</v>
      </c>
      <c r="AI36" s="209" t="s">
        <v>31</v>
      </c>
      <c r="AJ36" s="209" t="s">
        <v>31</v>
      </c>
      <c r="AK36" s="209" t="s">
        <v>31</v>
      </c>
      <c r="AL36" s="209" t="s">
        <v>30</v>
      </c>
      <c r="AM36" s="209" t="s">
        <v>31</v>
      </c>
      <c r="AN36" s="209" t="s">
        <v>30</v>
      </c>
      <c r="AO36" s="209" t="s">
        <v>32</v>
      </c>
      <c r="AP36" s="209" t="s">
        <v>32</v>
      </c>
      <c r="AQ36" s="209" t="s">
        <v>31</v>
      </c>
      <c r="AR36" s="209" t="s">
        <v>31</v>
      </c>
      <c r="AS36" s="209" t="s">
        <v>31</v>
      </c>
      <c r="AT36" s="209"/>
      <c r="AU36" s="208">
        <f t="shared" si="13"/>
        <v>31</v>
      </c>
      <c r="AV36" s="201" t="s">
        <v>31</v>
      </c>
      <c r="AW36" s="201" t="s">
        <v>33</v>
      </c>
      <c r="AX36" s="201" t="s">
        <v>31</v>
      </c>
      <c r="AY36" s="201" t="s">
        <v>30</v>
      </c>
      <c r="AZ36" s="201" t="s">
        <v>33</v>
      </c>
      <c r="BA36" s="201" t="s">
        <v>31</v>
      </c>
      <c r="BB36" s="201" t="s">
        <v>30</v>
      </c>
      <c r="BC36" s="201" t="s">
        <v>31</v>
      </c>
      <c r="BD36" s="201" t="s">
        <v>31</v>
      </c>
      <c r="BE36" s="201" t="s">
        <v>33</v>
      </c>
      <c r="BF36" s="201" t="s">
        <v>31</v>
      </c>
      <c r="BG36" s="201" t="s">
        <v>30</v>
      </c>
      <c r="BH36" s="201"/>
      <c r="BI36" s="208">
        <f t="shared" si="14"/>
        <v>31</v>
      </c>
      <c r="BJ36" s="214" t="s">
        <v>31</v>
      </c>
      <c r="BK36" s="214" t="s">
        <v>71</v>
      </c>
      <c r="BL36" s="214" t="s">
        <v>33</v>
      </c>
      <c r="BM36" s="214" t="s">
        <v>33</v>
      </c>
      <c r="BN36" s="214" t="s">
        <v>33</v>
      </c>
      <c r="BO36" s="214" t="s">
        <v>31</v>
      </c>
      <c r="BP36" s="214" t="s">
        <v>30</v>
      </c>
      <c r="BQ36" s="214" t="s">
        <v>31</v>
      </c>
      <c r="BR36" s="214" t="s">
        <v>30</v>
      </c>
      <c r="BS36" s="214" t="s">
        <v>32</v>
      </c>
      <c r="BT36" s="201" t="s">
        <v>31</v>
      </c>
      <c r="BU36" s="201" t="s">
        <v>71</v>
      </c>
      <c r="BV36" s="190"/>
      <c r="BW36" s="292"/>
      <c r="BX36" s="292"/>
      <c r="BY36" s="292"/>
      <c r="BZ36" s="292"/>
      <c r="CA36" s="292"/>
      <c r="CB36" s="292"/>
    </row>
    <row r="37" spans="2:80" s="252" customFormat="1" ht="19.5" customHeight="1">
      <c r="B37" s="252">
        <v>32</v>
      </c>
      <c r="C37" s="289"/>
      <c r="D37" s="513" t="str">
        <f>IF(C37="","",INDEX('Master Pilot List'!B$4:D150,MATCH(C37,'Master Pilot List'!B$4:B$119,0),2))</f>
        <v/>
      </c>
      <c r="E37" s="514" t="str">
        <f>IF(C37="","",INDEX('Master Pilot List'!B$4:D150,MATCH(C37,'Master Pilot List'!B$4:B$119,0),3))</f>
        <v/>
      </c>
      <c r="F37" s="68" t="str">
        <f t="shared" si="15"/>
        <v>A</v>
      </c>
      <c r="G37" s="218" t="str">
        <f t="shared" si="16"/>
        <v>A</v>
      </c>
      <c r="H37" s="37" t="str">
        <f t="shared" si="17"/>
        <v>B</v>
      </c>
      <c r="I37" s="218" t="str">
        <f t="shared" si="18"/>
        <v>B</v>
      </c>
      <c r="J37" s="37" t="str">
        <f t="shared" si="19"/>
        <v>B</v>
      </c>
      <c r="K37" s="218" t="str">
        <f t="shared" si="20"/>
        <v>A</v>
      </c>
      <c r="L37" s="37" t="str">
        <f t="shared" si="21"/>
        <v>A</v>
      </c>
      <c r="M37" s="218" t="str">
        <f t="shared" si="22"/>
        <v>B</v>
      </c>
      <c r="N37" s="37" t="str">
        <f t="shared" si="23"/>
        <v>A</v>
      </c>
      <c r="O37" s="218" t="str">
        <f t="shared" si="24"/>
        <v>A</v>
      </c>
      <c r="P37" s="37" t="str">
        <f t="shared" si="25"/>
        <v>B</v>
      </c>
      <c r="Q37" s="220" t="str">
        <f t="shared" si="26"/>
        <v>A</v>
      </c>
      <c r="R37" s="269"/>
      <c r="S37" s="116">
        <v>32</v>
      </c>
      <c r="T37" s="116" t="s">
        <v>30</v>
      </c>
      <c r="U37" s="116" t="s">
        <v>30</v>
      </c>
      <c r="V37" s="116" t="s">
        <v>31</v>
      </c>
      <c r="W37" s="116" t="s">
        <v>31</v>
      </c>
      <c r="X37" s="116" t="s">
        <v>31</v>
      </c>
      <c r="Y37" s="209" t="s">
        <v>30</v>
      </c>
      <c r="Z37" s="116" t="s">
        <v>30</v>
      </c>
      <c r="AA37" s="116" t="s">
        <v>31</v>
      </c>
      <c r="AB37" s="116" t="s">
        <v>30</v>
      </c>
      <c r="AC37" s="116" t="s">
        <v>30</v>
      </c>
      <c r="AD37" s="116" t="s">
        <v>31</v>
      </c>
      <c r="AE37" s="209" t="s">
        <v>30</v>
      </c>
      <c r="AF37" s="215"/>
      <c r="AG37" s="116">
        <f t="shared" si="12"/>
        <v>32</v>
      </c>
      <c r="AH37" s="116" t="s">
        <v>31</v>
      </c>
      <c r="AI37" s="116" t="s">
        <v>30</v>
      </c>
      <c r="AJ37" s="116" t="s">
        <v>30</v>
      </c>
      <c r="AK37" s="116" t="s">
        <v>30</v>
      </c>
      <c r="AL37" s="116" t="s">
        <v>31</v>
      </c>
      <c r="AM37" s="116" t="s">
        <v>32</v>
      </c>
      <c r="AN37" s="116" t="s">
        <v>31</v>
      </c>
      <c r="AO37" s="116" t="s">
        <v>30</v>
      </c>
      <c r="AP37" s="116" t="s">
        <v>31</v>
      </c>
      <c r="AQ37" s="116" t="s">
        <v>30</v>
      </c>
      <c r="AR37" s="116" t="s">
        <v>30</v>
      </c>
      <c r="AS37" s="116" t="s">
        <v>30</v>
      </c>
      <c r="AT37" s="116"/>
      <c r="AU37" s="116">
        <f t="shared" si="13"/>
        <v>32</v>
      </c>
      <c r="AV37" s="216" t="s">
        <v>32</v>
      </c>
      <c r="AW37" s="216" t="s">
        <v>31</v>
      </c>
      <c r="AX37" s="216" t="s">
        <v>33</v>
      </c>
      <c r="AY37" s="216" t="s">
        <v>31</v>
      </c>
      <c r="AZ37" s="216" t="s">
        <v>31</v>
      </c>
      <c r="BA37" s="216" t="s">
        <v>30</v>
      </c>
      <c r="BB37" s="216" t="s">
        <v>33</v>
      </c>
      <c r="BC37" s="216" t="s">
        <v>33</v>
      </c>
      <c r="BD37" s="216" t="s">
        <v>32</v>
      </c>
      <c r="BE37" s="216" t="s">
        <v>31</v>
      </c>
      <c r="BF37" s="216" t="s">
        <v>33</v>
      </c>
      <c r="BG37" s="216" t="s">
        <v>31</v>
      </c>
      <c r="BH37" s="216"/>
      <c r="BI37" s="116">
        <f t="shared" si="14"/>
        <v>32</v>
      </c>
      <c r="BJ37" s="214" t="s">
        <v>71</v>
      </c>
      <c r="BK37" s="214" t="s">
        <v>32</v>
      </c>
      <c r="BL37" s="214" t="s">
        <v>30</v>
      </c>
      <c r="BM37" s="214" t="s">
        <v>30</v>
      </c>
      <c r="BN37" s="214" t="s">
        <v>32</v>
      </c>
      <c r="BO37" s="214" t="s">
        <v>33</v>
      </c>
      <c r="BP37" s="214" t="s">
        <v>32</v>
      </c>
      <c r="BQ37" s="214" t="s">
        <v>33</v>
      </c>
      <c r="BR37" s="214" t="s">
        <v>31</v>
      </c>
      <c r="BS37" s="214" t="s">
        <v>31</v>
      </c>
      <c r="BT37" s="201" t="s">
        <v>71</v>
      </c>
      <c r="BU37" s="201" t="s">
        <v>31</v>
      </c>
      <c r="BV37" s="190"/>
      <c r="BW37" s="292"/>
      <c r="BX37" s="292"/>
      <c r="BY37" s="292"/>
      <c r="BZ37" s="292"/>
      <c r="CA37" s="292"/>
      <c r="CB37" s="292"/>
    </row>
    <row r="38" spans="2:80" s="290" customFormat="1" ht="19.5" customHeight="1">
      <c r="B38" s="290">
        <v>33</v>
      </c>
      <c r="C38" s="289"/>
      <c r="D38" s="513" t="str">
        <f>IF(C38="","",INDEX('Master Pilot List'!B$4:D151,MATCH(C38,'Master Pilot List'!B$4:B$119,0),2))</f>
        <v/>
      </c>
      <c r="E38" s="514" t="str">
        <f>IF(C38="","",INDEX('Master Pilot List'!B$4:D151,MATCH(C38,'Master Pilot List'!B$4:B$119,0),3))</f>
        <v/>
      </c>
      <c r="F38" s="68" t="str">
        <f t="shared" ref="F38:F65" si="27">IF($D$2=1,"A",IF($D$2=2,T38,IF($D$2=3,AH38,IF($D$2=4,AV38,BJ38))))</f>
        <v>A</v>
      </c>
      <c r="G38" s="218" t="str">
        <f t="shared" ref="G38:G65" si="28">IF($D$2=1,"A",IF($D$2=2,U38,IF($D$2=3,AI38,IF($D$2=4,AW38,BK38))))</f>
        <v>B</v>
      </c>
      <c r="H38" s="37" t="str">
        <f t="shared" ref="H38:H65" si="29">IF($D$2=1,"A",IF($D$2=2,V38,IF($D$2=3,AJ38,IF($D$2=4,AX38,BL38))))</f>
        <v>B</v>
      </c>
      <c r="I38" s="218" t="str">
        <f t="shared" ref="I38:I65" si="30">IF($D$2=1,"A",IF($D$2=2,W38,IF($D$2=3,AK38,IF($D$2=4,AY38,BM38))))</f>
        <v>A</v>
      </c>
      <c r="J38" s="37" t="str">
        <f t="shared" ref="J38:J65" si="31">IF($D$2=1,"A",IF($D$2=2,X38,IF($D$2=3,AL38,IF($D$2=4,AZ38,BN38))))</f>
        <v>B</v>
      </c>
      <c r="K38" s="218" t="str">
        <f t="shared" ref="K38:K65" si="32">IF($D$2=1,"A",IF($D$2=2,Y38,IF($D$2=3,AM38,IF($D$2=4,BA38,BO38))))</f>
        <v>B</v>
      </c>
      <c r="L38" s="37" t="str">
        <f t="shared" ref="L38:L65" si="33">IF($D$2=1,"A",IF($D$2=2,Z38,IF($D$2=3,AN38,IF($D$2=4,BB38,BP38))))</f>
        <v>B</v>
      </c>
      <c r="M38" s="218" t="str">
        <f t="shared" ref="M38:M65" si="34">IF($D$2=1,"A",IF($D$2=2,AA38,IF($D$2=3,AO38,IF($D$2=4,BC38,BQ38))))</f>
        <v>B</v>
      </c>
      <c r="N38" s="37" t="str">
        <f t="shared" ref="N38:N65" si="35">IF($D$2=1,"A",IF($D$2=2,AB38,IF($D$2=3,AP38,IF($D$2=4,BD38,BR38))))</f>
        <v>A</v>
      </c>
      <c r="O38" s="218" t="str">
        <f t="shared" ref="O38:O65" si="36">IF($D$2=1,"A",IF($D$2=2,AC38,IF($D$2=3,AQ38,IF($D$2=4,BE38,BS38))))</f>
        <v>B</v>
      </c>
      <c r="P38" s="37" t="str">
        <f t="shared" ref="P38:P65" si="37">IF($D$2=1,"A",IF($D$2=2,AD38,IF($D$2=3,AR38,IF($D$2=4,BF38,BT38))))</f>
        <v>B</v>
      </c>
      <c r="Q38" s="220" t="str">
        <f t="shared" ref="Q38:Q65" si="38">IF($D$2=1,"A",IF($D$2=2,AE38,IF($D$2=3,AS38,IF($D$2=4,BG38,BU38))))</f>
        <v>B</v>
      </c>
      <c r="R38" s="291"/>
      <c r="S38" s="116">
        <f t="shared" ref="S38:S65" si="39">+S37+1</f>
        <v>33</v>
      </c>
      <c r="T38" s="209" t="s">
        <v>30</v>
      </c>
      <c r="U38" s="209" t="s">
        <v>31</v>
      </c>
      <c r="V38" s="209" t="s">
        <v>31</v>
      </c>
      <c r="W38" s="209" t="s">
        <v>30</v>
      </c>
      <c r="X38" s="209" t="s">
        <v>31</v>
      </c>
      <c r="Y38" s="209" t="s">
        <v>31</v>
      </c>
      <c r="Z38" s="209" t="s">
        <v>31</v>
      </c>
      <c r="AA38" s="209" t="s">
        <v>31</v>
      </c>
      <c r="AB38" s="209" t="s">
        <v>30</v>
      </c>
      <c r="AC38" s="209" t="s">
        <v>31</v>
      </c>
      <c r="AD38" s="209" t="s">
        <v>31</v>
      </c>
      <c r="AE38" s="209" t="s">
        <v>31</v>
      </c>
      <c r="AF38" s="215"/>
      <c r="AG38" s="116">
        <f t="shared" si="12"/>
        <v>33</v>
      </c>
      <c r="AH38" s="209" t="s">
        <v>31</v>
      </c>
      <c r="AI38" s="209" t="s">
        <v>30</v>
      </c>
      <c r="AJ38" s="209" t="s">
        <v>32</v>
      </c>
      <c r="AK38" s="209" t="s">
        <v>31</v>
      </c>
      <c r="AL38" s="209" t="s">
        <v>30</v>
      </c>
      <c r="AM38" s="209" t="s">
        <v>31</v>
      </c>
      <c r="AN38" s="209" t="s">
        <v>30</v>
      </c>
      <c r="AO38" s="209" t="s">
        <v>32</v>
      </c>
      <c r="AP38" s="209" t="s">
        <v>31</v>
      </c>
      <c r="AQ38" s="209" t="s">
        <v>30</v>
      </c>
      <c r="AR38" s="209" t="s">
        <v>32</v>
      </c>
      <c r="AS38" s="209" t="s">
        <v>31</v>
      </c>
      <c r="AT38" s="116"/>
      <c r="AU38" s="116">
        <f t="shared" si="13"/>
        <v>33</v>
      </c>
      <c r="AV38" s="207" t="s">
        <v>32</v>
      </c>
      <c r="AW38" s="207" t="s">
        <v>31</v>
      </c>
      <c r="AX38" s="207" t="s">
        <v>32</v>
      </c>
      <c r="AY38" s="207" t="s">
        <v>30</v>
      </c>
      <c r="AZ38" s="207" t="s">
        <v>30</v>
      </c>
      <c r="BA38" s="207" t="s">
        <v>33</v>
      </c>
      <c r="BB38" s="207" t="s">
        <v>32</v>
      </c>
      <c r="BC38" s="207" t="s">
        <v>33</v>
      </c>
      <c r="BD38" s="207" t="s">
        <v>32</v>
      </c>
      <c r="BE38" s="207" t="s">
        <v>31</v>
      </c>
      <c r="BF38" s="207" t="s">
        <v>32</v>
      </c>
      <c r="BG38" s="207" t="s">
        <v>30</v>
      </c>
      <c r="BH38" s="207"/>
      <c r="BI38" s="116">
        <f t="shared" si="14"/>
        <v>33</v>
      </c>
      <c r="BJ38" s="217" t="s">
        <v>33</v>
      </c>
      <c r="BK38" s="214" t="s">
        <v>30</v>
      </c>
      <c r="BL38" s="214" t="s">
        <v>71</v>
      </c>
      <c r="BM38" s="214" t="s">
        <v>31</v>
      </c>
      <c r="BN38" s="214" t="s">
        <v>31</v>
      </c>
      <c r="BO38" s="214" t="s">
        <v>32</v>
      </c>
      <c r="BP38" s="214" t="s">
        <v>31</v>
      </c>
      <c r="BQ38" s="214" t="s">
        <v>30</v>
      </c>
      <c r="BR38" s="214" t="s">
        <v>33</v>
      </c>
      <c r="BS38" s="214" t="s">
        <v>30</v>
      </c>
      <c r="BT38" s="201" t="s">
        <v>30</v>
      </c>
      <c r="BU38" s="201" t="s">
        <v>30</v>
      </c>
      <c r="BV38" s="291"/>
      <c r="BW38" s="293"/>
      <c r="BX38" s="293"/>
      <c r="BY38" s="293"/>
      <c r="BZ38" s="293"/>
      <c r="CA38" s="293"/>
      <c r="CB38" s="293"/>
    </row>
    <row r="39" spans="2:80" s="252" customFormat="1" ht="19.5" customHeight="1">
      <c r="B39" s="252">
        <v>34</v>
      </c>
      <c r="C39" s="375"/>
      <c r="D39" s="513" t="str">
        <f>IF(C39="","",INDEX('Master Pilot List'!B$4:D152,MATCH(C39,'Master Pilot List'!B$4:B$119,0),2))</f>
        <v/>
      </c>
      <c r="E39" s="514" t="str">
        <f>IF(C39="","",INDEX('Master Pilot List'!B$4:D152,MATCH(C39,'Master Pilot List'!B$4:B$119,0),3))</f>
        <v/>
      </c>
      <c r="F39" s="68" t="str">
        <f t="shared" si="27"/>
        <v>B</v>
      </c>
      <c r="G39" s="218" t="str">
        <f t="shared" si="28"/>
        <v>B</v>
      </c>
      <c r="H39" s="37" t="str">
        <f t="shared" si="29"/>
        <v>A</v>
      </c>
      <c r="I39" s="218" t="str">
        <f t="shared" si="30"/>
        <v>A</v>
      </c>
      <c r="J39" s="37" t="str">
        <f t="shared" si="31"/>
        <v>A</v>
      </c>
      <c r="K39" s="218" t="str">
        <f t="shared" si="32"/>
        <v>A</v>
      </c>
      <c r="L39" s="37" t="str">
        <f t="shared" si="33"/>
        <v>A</v>
      </c>
      <c r="M39" s="218" t="str">
        <f t="shared" si="34"/>
        <v>B</v>
      </c>
      <c r="N39" s="37" t="str">
        <f t="shared" si="35"/>
        <v>B</v>
      </c>
      <c r="O39" s="218" t="str">
        <f t="shared" si="36"/>
        <v>B</v>
      </c>
      <c r="P39" s="37" t="str">
        <f t="shared" si="37"/>
        <v>A</v>
      </c>
      <c r="Q39" s="220" t="str">
        <f t="shared" si="38"/>
        <v>A</v>
      </c>
      <c r="R39" s="190"/>
      <c r="S39" s="116">
        <f t="shared" si="39"/>
        <v>34</v>
      </c>
      <c r="T39" s="209" t="s">
        <v>31</v>
      </c>
      <c r="U39" s="209" t="s">
        <v>31</v>
      </c>
      <c r="V39" s="209" t="s">
        <v>30</v>
      </c>
      <c r="W39" s="209" t="s">
        <v>30</v>
      </c>
      <c r="X39" s="209" t="s">
        <v>30</v>
      </c>
      <c r="Y39" s="209" t="s">
        <v>30</v>
      </c>
      <c r="Z39" s="209" t="s">
        <v>30</v>
      </c>
      <c r="AA39" s="209" t="s">
        <v>31</v>
      </c>
      <c r="AB39" s="209" t="s">
        <v>31</v>
      </c>
      <c r="AC39" s="209" t="s">
        <v>31</v>
      </c>
      <c r="AD39" s="209" t="s">
        <v>30</v>
      </c>
      <c r="AE39" s="209" t="s">
        <v>30</v>
      </c>
      <c r="AF39" s="215"/>
      <c r="AG39" s="116">
        <f t="shared" si="12"/>
        <v>34</v>
      </c>
      <c r="AH39" s="209" t="s">
        <v>32</v>
      </c>
      <c r="AI39" s="209" t="s">
        <v>31</v>
      </c>
      <c r="AJ39" s="209" t="s">
        <v>30</v>
      </c>
      <c r="AK39" s="209" t="s">
        <v>30</v>
      </c>
      <c r="AL39" s="209" t="s">
        <v>32</v>
      </c>
      <c r="AM39" s="209" t="s">
        <v>32</v>
      </c>
      <c r="AN39" s="209" t="s">
        <v>31</v>
      </c>
      <c r="AO39" s="209" t="s">
        <v>31</v>
      </c>
      <c r="AP39" s="209" t="s">
        <v>32</v>
      </c>
      <c r="AQ39" s="209" t="s">
        <v>31</v>
      </c>
      <c r="AR39" s="209" t="s">
        <v>30</v>
      </c>
      <c r="AS39" s="209" t="s">
        <v>30</v>
      </c>
      <c r="AT39" s="116"/>
      <c r="AU39" s="116">
        <f t="shared" si="13"/>
        <v>34</v>
      </c>
      <c r="AV39" s="207" t="s">
        <v>30</v>
      </c>
      <c r="AW39" s="207" t="s">
        <v>30</v>
      </c>
      <c r="AX39" s="207" t="s">
        <v>32</v>
      </c>
      <c r="AY39" s="207" t="s">
        <v>33</v>
      </c>
      <c r="AZ39" s="207" t="s">
        <v>31</v>
      </c>
      <c r="BA39" s="207" t="s">
        <v>31</v>
      </c>
      <c r="BB39" s="207" t="s">
        <v>31</v>
      </c>
      <c r="BC39" s="207" t="s">
        <v>32</v>
      </c>
      <c r="BD39" s="207" t="s">
        <v>30</v>
      </c>
      <c r="BE39" s="207" t="s">
        <v>30</v>
      </c>
      <c r="BF39" s="207" t="s">
        <v>32</v>
      </c>
      <c r="BG39" s="207" t="s">
        <v>33</v>
      </c>
      <c r="BH39" s="207"/>
      <c r="BI39" s="116">
        <f t="shared" si="14"/>
        <v>34</v>
      </c>
      <c r="BJ39" s="217" t="s">
        <v>30</v>
      </c>
      <c r="BK39" s="214" t="s">
        <v>33</v>
      </c>
      <c r="BL39" s="214" t="s">
        <v>31</v>
      </c>
      <c r="BM39" s="214" t="s">
        <v>32</v>
      </c>
      <c r="BN39" s="214" t="s">
        <v>30</v>
      </c>
      <c r="BO39" s="214" t="s">
        <v>30</v>
      </c>
      <c r="BP39" s="214" t="s">
        <v>33</v>
      </c>
      <c r="BQ39" s="214" t="s">
        <v>32</v>
      </c>
      <c r="BR39" s="214" t="s">
        <v>71</v>
      </c>
      <c r="BS39" s="214" t="s">
        <v>71</v>
      </c>
      <c r="BT39" s="201" t="s">
        <v>32</v>
      </c>
      <c r="BU39" s="201" t="s">
        <v>33</v>
      </c>
      <c r="BV39" s="190"/>
      <c r="BW39" s="292"/>
      <c r="BX39" s="292"/>
      <c r="BY39" s="292"/>
      <c r="BZ39" s="292"/>
      <c r="CA39" s="292"/>
      <c r="CB39" s="292"/>
    </row>
    <row r="40" spans="2:80" s="252" customFormat="1" ht="19.5" customHeight="1">
      <c r="B40" s="252">
        <v>35</v>
      </c>
      <c r="C40" s="375"/>
      <c r="D40" s="513" t="str">
        <f>IF(C40="","",INDEX('Master Pilot List'!B$4:D153,MATCH(C40,'Master Pilot List'!B$4:B$119,0),2))</f>
        <v/>
      </c>
      <c r="E40" s="514" t="str">
        <f>IF(C40="","",INDEX('Master Pilot List'!B$4:D153,MATCH(C40,'Master Pilot List'!B$4:B$119,0),3))</f>
        <v/>
      </c>
      <c r="F40" s="68" t="str">
        <f t="shared" si="27"/>
        <v>A</v>
      </c>
      <c r="G40" s="218" t="str">
        <f t="shared" si="28"/>
        <v>A</v>
      </c>
      <c r="H40" s="37" t="str">
        <f t="shared" si="29"/>
        <v>A</v>
      </c>
      <c r="I40" s="218" t="str">
        <f t="shared" si="30"/>
        <v>B</v>
      </c>
      <c r="J40" s="37" t="str">
        <f t="shared" si="31"/>
        <v>B</v>
      </c>
      <c r="K40" s="218" t="str">
        <f t="shared" si="32"/>
        <v>B</v>
      </c>
      <c r="L40" s="37" t="str">
        <f t="shared" si="33"/>
        <v>A</v>
      </c>
      <c r="M40" s="218" t="str">
        <f t="shared" si="34"/>
        <v>A</v>
      </c>
      <c r="N40" s="37" t="str">
        <f t="shared" si="35"/>
        <v>A</v>
      </c>
      <c r="O40" s="218" t="str">
        <f t="shared" si="36"/>
        <v>A</v>
      </c>
      <c r="P40" s="37" t="str">
        <f t="shared" si="37"/>
        <v>A</v>
      </c>
      <c r="Q40" s="220" t="str">
        <f t="shared" si="38"/>
        <v>B</v>
      </c>
      <c r="R40" s="190"/>
      <c r="S40" s="116">
        <f t="shared" si="39"/>
        <v>35</v>
      </c>
      <c r="T40" s="209" t="s">
        <v>30</v>
      </c>
      <c r="U40" s="209" t="s">
        <v>30</v>
      </c>
      <c r="V40" s="209" t="s">
        <v>30</v>
      </c>
      <c r="W40" s="209" t="s">
        <v>31</v>
      </c>
      <c r="X40" s="209" t="s">
        <v>31</v>
      </c>
      <c r="Y40" s="209" t="s">
        <v>31</v>
      </c>
      <c r="Z40" s="209" t="s">
        <v>30</v>
      </c>
      <c r="AA40" s="209" t="s">
        <v>30</v>
      </c>
      <c r="AB40" s="209" t="s">
        <v>30</v>
      </c>
      <c r="AC40" s="209" t="s">
        <v>30</v>
      </c>
      <c r="AD40" s="209" t="s">
        <v>30</v>
      </c>
      <c r="AE40" s="209" t="s">
        <v>31</v>
      </c>
      <c r="AF40" s="215"/>
      <c r="AG40" s="116">
        <f t="shared" si="12"/>
        <v>35</v>
      </c>
      <c r="AH40" s="209" t="s">
        <v>30</v>
      </c>
      <c r="AI40" s="209" t="s">
        <v>32</v>
      </c>
      <c r="AJ40" s="209" t="s">
        <v>32</v>
      </c>
      <c r="AK40" s="209" t="s">
        <v>32</v>
      </c>
      <c r="AL40" s="209" t="s">
        <v>31</v>
      </c>
      <c r="AM40" s="209" t="s">
        <v>30</v>
      </c>
      <c r="AN40" s="209" t="s">
        <v>31</v>
      </c>
      <c r="AO40" s="209" t="s">
        <v>30</v>
      </c>
      <c r="AP40" s="209" t="s">
        <v>30</v>
      </c>
      <c r="AQ40" s="209" t="s">
        <v>32</v>
      </c>
      <c r="AR40" s="209" t="s">
        <v>32</v>
      </c>
      <c r="AS40" s="209" t="s">
        <v>32</v>
      </c>
      <c r="AT40" s="116"/>
      <c r="AU40" s="116">
        <f t="shared" si="13"/>
        <v>35</v>
      </c>
      <c r="AV40" s="207" t="s">
        <v>32</v>
      </c>
      <c r="AW40" s="207" t="s">
        <v>30</v>
      </c>
      <c r="AX40" s="207" t="s">
        <v>31</v>
      </c>
      <c r="AY40" s="207" t="s">
        <v>32</v>
      </c>
      <c r="AZ40" s="207" t="s">
        <v>30</v>
      </c>
      <c r="BA40" s="207" t="s">
        <v>33</v>
      </c>
      <c r="BB40" s="207" t="s">
        <v>33</v>
      </c>
      <c r="BC40" s="207" t="s">
        <v>31</v>
      </c>
      <c r="BD40" s="207" t="s">
        <v>32</v>
      </c>
      <c r="BE40" s="207" t="s">
        <v>30</v>
      </c>
      <c r="BF40" s="207" t="s">
        <v>31</v>
      </c>
      <c r="BG40" s="207" t="s">
        <v>32</v>
      </c>
      <c r="BH40" s="207"/>
      <c r="BI40" s="116">
        <f t="shared" si="14"/>
        <v>35</v>
      </c>
      <c r="BJ40" s="217" t="s">
        <v>32</v>
      </c>
      <c r="BK40" s="214" t="s">
        <v>31</v>
      </c>
      <c r="BL40" s="214" t="s">
        <v>32</v>
      </c>
      <c r="BM40" s="214" t="s">
        <v>71</v>
      </c>
      <c r="BN40" s="214" t="s">
        <v>71</v>
      </c>
      <c r="BO40" s="214" t="s">
        <v>71</v>
      </c>
      <c r="BP40" s="214" t="s">
        <v>71</v>
      </c>
      <c r="BQ40" s="214" t="s">
        <v>71</v>
      </c>
      <c r="BR40" s="214" t="s">
        <v>32</v>
      </c>
      <c r="BS40" s="214" t="s">
        <v>33</v>
      </c>
      <c r="BT40" s="201" t="s">
        <v>33</v>
      </c>
      <c r="BU40" s="201" t="s">
        <v>32</v>
      </c>
      <c r="BV40" s="190"/>
      <c r="BW40" s="292"/>
      <c r="BX40" s="292"/>
      <c r="BY40" s="292"/>
      <c r="BZ40" s="292"/>
      <c r="CA40" s="292"/>
      <c r="CB40" s="292"/>
    </row>
    <row r="41" spans="2:80" s="252" customFormat="1" ht="19.5" customHeight="1">
      <c r="B41" s="252">
        <v>36</v>
      </c>
      <c r="C41" s="375"/>
      <c r="D41" s="513" t="str">
        <f>IF(C41="","",INDEX('Master Pilot List'!B$4:D154,MATCH(C41,'Master Pilot List'!B$4:B$119,0),2))</f>
        <v/>
      </c>
      <c r="E41" s="514" t="str">
        <f>IF(C41="","",INDEX('Master Pilot List'!B$4:D154,MATCH(C41,'Master Pilot List'!B$4:B$119,0),3))</f>
        <v/>
      </c>
      <c r="F41" s="68" t="str">
        <f t="shared" si="27"/>
        <v>B</v>
      </c>
      <c r="G41" s="218" t="str">
        <f t="shared" si="28"/>
        <v>A</v>
      </c>
      <c r="H41" s="37" t="str">
        <f t="shared" si="29"/>
        <v>B</v>
      </c>
      <c r="I41" s="218" t="str">
        <f t="shared" si="30"/>
        <v>B</v>
      </c>
      <c r="J41" s="37" t="str">
        <f t="shared" si="31"/>
        <v>A</v>
      </c>
      <c r="K41" s="218" t="str">
        <f t="shared" si="32"/>
        <v>B</v>
      </c>
      <c r="L41" s="37" t="str">
        <f t="shared" si="33"/>
        <v>B</v>
      </c>
      <c r="M41" s="218" t="str">
        <f t="shared" si="34"/>
        <v>A</v>
      </c>
      <c r="N41" s="37" t="str">
        <f t="shared" si="35"/>
        <v>B</v>
      </c>
      <c r="O41" s="218" t="str">
        <f t="shared" si="36"/>
        <v>A</v>
      </c>
      <c r="P41" s="37" t="str">
        <f t="shared" si="37"/>
        <v>B</v>
      </c>
      <c r="Q41" s="220" t="str">
        <f t="shared" si="38"/>
        <v>B</v>
      </c>
      <c r="R41" s="190"/>
      <c r="S41" s="116">
        <f t="shared" si="39"/>
        <v>36</v>
      </c>
      <c r="T41" s="209" t="s">
        <v>31</v>
      </c>
      <c r="U41" s="209" t="s">
        <v>30</v>
      </c>
      <c r="V41" s="209" t="s">
        <v>31</v>
      </c>
      <c r="W41" s="209" t="s">
        <v>31</v>
      </c>
      <c r="X41" s="209" t="s">
        <v>30</v>
      </c>
      <c r="Y41" s="209" t="s">
        <v>31</v>
      </c>
      <c r="Z41" s="209" t="s">
        <v>31</v>
      </c>
      <c r="AA41" s="209" t="s">
        <v>30</v>
      </c>
      <c r="AB41" s="209" t="s">
        <v>31</v>
      </c>
      <c r="AC41" s="209" t="s">
        <v>30</v>
      </c>
      <c r="AD41" s="209" t="s">
        <v>31</v>
      </c>
      <c r="AE41" s="209" t="s">
        <v>31</v>
      </c>
      <c r="AF41" s="215"/>
      <c r="AG41" s="116">
        <f t="shared" si="12"/>
        <v>36</v>
      </c>
      <c r="AH41" s="209" t="s">
        <v>30</v>
      </c>
      <c r="AI41" s="209" t="s">
        <v>31</v>
      </c>
      <c r="AJ41" s="209" t="s">
        <v>30</v>
      </c>
      <c r="AK41" s="209" t="s">
        <v>31</v>
      </c>
      <c r="AL41" s="209" t="s">
        <v>31</v>
      </c>
      <c r="AM41" s="209" t="s">
        <v>30</v>
      </c>
      <c r="AN41" s="209" t="s">
        <v>32</v>
      </c>
      <c r="AO41" s="209" t="s">
        <v>31</v>
      </c>
      <c r="AP41" s="209" t="s">
        <v>30</v>
      </c>
      <c r="AQ41" s="209" t="s">
        <v>31</v>
      </c>
      <c r="AR41" s="209" t="s">
        <v>30</v>
      </c>
      <c r="AS41" s="209" t="s">
        <v>31</v>
      </c>
      <c r="AT41" s="116"/>
      <c r="AU41" s="116">
        <f t="shared" si="13"/>
        <v>36</v>
      </c>
      <c r="AV41" s="207" t="s">
        <v>31</v>
      </c>
      <c r="AW41" s="207" t="s">
        <v>32</v>
      </c>
      <c r="AX41" s="207" t="s">
        <v>30</v>
      </c>
      <c r="AY41" s="207" t="s">
        <v>30</v>
      </c>
      <c r="AZ41" s="207" t="s">
        <v>30</v>
      </c>
      <c r="BA41" s="207" t="s">
        <v>32</v>
      </c>
      <c r="BB41" s="207" t="s">
        <v>30</v>
      </c>
      <c r="BC41" s="207" t="s">
        <v>31</v>
      </c>
      <c r="BD41" s="207" t="s">
        <v>31</v>
      </c>
      <c r="BE41" s="207" t="s">
        <v>32</v>
      </c>
      <c r="BF41" s="207" t="s">
        <v>30</v>
      </c>
      <c r="BG41" s="207" t="s">
        <v>30</v>
      </c>
      <c r="BH41" s="207"/>
      <c r="BI41" s="116">
        <f t="shared" si="14"/>
        <v>36</v>
      </c>
      <c r="BJ41" s="217" t="s">
        <v>33</v>
      </c>
      <c r="BK41" s="214" t="s">
        <v>30</v>
      </c>
      <c r="BL41" s="214" t="s">
        <v>32</v>
      </c>
      <c r="BM41" s="214" t="s">
        <v>32</v>
      </c>
      <c r="BN41" s="214" t="s">
        <v>31</v>
      </c>
      <c r="BO41" s="214" t="s">
        <v>31</v>
      </c>
      <c r="BP41" s="214" t="s">
        <v>33</v>
      </c>
      <c r="BQ41" s="214" t="s">
        <v>31</v>
      </c>
      <c r="BR41" s="214" t="s">
        <v>71</v>
      </c>
      <c r="BS41" s="214" t="s">
        <v>31</v>
      </c>
      <c r="BT41" s="201" t="s">
        <v>32</v>
      </c>
      <c r="BU41" s="201" t="s">
        <v>31</v>
      </c>
      <c r="BV41" s="190"/>
      <c r="BW41" s="292"/>
      <c r="BX41" s="292"/>
      <c r="BY41" s="292"/>
      <c r="BZ41" s="292"/>
      <c r="CA41" s="292"/>
      <c r="CB41" s="292"/>
    </row>
    <row r="42" spans="2:80" s="252" customFormat="1" ht="19.5" customHeight="1">
      <c r="B42" s="252">
        <v>37</v>
      </c>
      <c r="C42" s="375"/>
      <c r="D42" s="513" t="str">
        <f>IF(C42="","",INDEX('Master Pilot List'!B$4:D155,MATCH(C42,'Master Pilot List'!B$4:B$119,0),2))</f>
        <v/>
      </c>
      <c r="E42" s="514" t="str">
        <f>IF(C42="","",INDEX('Master Pilot List'!B$4:D155,MATCH(C42,'Master Pilot List'!B$4:B$119,0),3))</f>
        <v/>
      </c>
      <c r="F42" s="68" t="str">
        <f t="shared" si="27"/>
        <v>A</v>
      </c>
      <c r="G42" s="218" t="str">
        <f t="shared" si="28"/>
        <v>A</v>
      </c>
      <c r="H42" s="37" t="str">
        <f t="shared" si="29"/>
        <v>B</v>
      </c>
      <c r="I42" s="218" t="str">
        <f t="shared" si="30"/>
        <v>A</v>
      </c>
      <c r="J42" s="37" t="str">
        <f t="shared" si="31"/>
        <v>B</v>
      </c>
      <c r="K42" s="218" t="str">
        <f t="shared" si="32"/>
        <v>A</v>
      </c>
      <c r="L42" s="37" t="str">
        <f t="shared" si="33"/>
        <v>A</v>
      </c>
      <c r="M42" s="218" t="str">
        <f t="shared" si="34"/>
        <v>B</v>
      </c>
      <c r="N42" s="37" t="str">
        <f t="shared" si="35"/>
        <v>A</v>
      </c>
      <c r="O42" s="218" t="str">
        <f t="shared" si="36"/>
        <v>A</v>
      </c>
      <c r="P42" s="37" t="str">
        <f t="shared" si="37"/>
        <v>B</v>
      </c>
      <c r="Q42" s="220" t="str">
        <f t="shared" si="38"/>
        <v>A</v>
      </c>
      <c r="R42" s="190"/>
      <c r="S42" s="116">
        <f t="shared" si="39"/>
        <v>37</v>
      </c>
      <c r="T42" s="209" t="s">
        <v>30</v>
      </c>
      <c r="U42" s="209" t="s">
        <v>30</v>
      </c>
      <c r="V42" s="209" t="s">
        <v>31</v>
      </c>
      <c r="W42" s="209" t="s">
        <v>30</v>
      </c>
      <c r="X42" s="209" t="s">
        <v>31</v>
      </c>
      <c r="Y42" s="209" t="s">
        <v>30</v>
      </c>
      <c r="Z42" s="209" t="s">
        <v>30</v>
      </c>
      <c r="AA42" s="209" t="s">
        <v>31</v>
      </c>
      <c r="AB42" s="209" t="s">
        <v>30</v>
      </c>
      <c r="AC42" s="209" t="s">
        <v>30</v>
      </c>
      <c r="AD42" s="209" t="s">
        <v>31</v>
      </c>
      <c r="AE42" s="209" t="s">
        <v>30</v>
      </c>
      <c r="AF42" s="215"/>
      <c r="AG42" s="116">
        <f t="shared" si="12"/>
        <v>37</v>
      </c>
      <c r="AH42" s="209" t="s">
        <v>32</v>
      </c>
      <c r="AI42" s="209" t="s">
        <v>32</v>
      </c>
      <c r="AJ42" s="209" t="s">
        <v>31</v>
      </c>
      <c r="AK42" s="209" t="s">
        <v>32</v>
      </c>
      <c r="AL42" s="209" t="s">
        <v>32</v>
      </c>
      <c r="AM42" s="209" t="s">
        <v>32</v>
      </c>
      <c r="AN42" s="209" t="s">
        <v>32</v>
      </c>
      <c r="AO42" s="209" t="s">
        <v>32</v>
      </c>
      <c r="AP42" s="209" t="s">
        <v>32</v>
      </c>
      <c r="AQ42" s="209" t="s">
        <v>32</v>
      </c>
      <c r="AR42" s="209" t="s">
        <v>31</v>
      </c>
      <c r="AS42" s="209" t="s">
        <v>32</v>
      </c>
      <c r="AT42" s="116"/>
      <c r="AU42" s="116">
        <f t="shared" si="13"/>
        <v>37</v>
      </c>
      <c r="AV42" s="207" t="s">
        <v>31</v>
      </c>
      <c r="AW42" s="207" t="s">
        <v>30</v>
      </c>
      <c r="AX42" s="207" t="s">
        <v>31</v>
      </c>
      <c r="AY42" s="207" t="s">
        <v>33</v>
      </c>
      <c r="AZ42" s="207" t="s">
        <v>31</v>
      </c>
      <c r="BA42" s="207" t="s">
        <v>30</v>
      </c>
      <c r="BB42" s="207" t="s">
        <v>30</v>
      </c>
      <c r="BC42" s="207" t="s">
        <v>30</v>
      </c>
      <c r="BD42" s="207" t="s">
        <v>31</v>
      </c>
      <c r="BE42" s="207" t="s">
        <v>30</v>
      </c>
      <c r="BF42" s="207" t="s">
        <v>31</v>
      </c>
      <c r="BG42" s="207" t="s">
        <v>33</v>
      </c>
      <c r="BH42" s="207"/>
      <c r="BI42" s="116">
        <f t="shared" si="14"/>
        <v>37</v>
      </c>
      <c r="BJ42" s="217" t="s">
        <v>71</v>
      </c>
      <c r="BK42" s="214" t="s">
        <v>32</v>
      </c>
      <c r="BL42" s="214" t="s">
        <v>30</v>
      </c>
      <c r="BM42" s="214" t="s">
        <v>71</v>
      </c>
      <c r="BN42" s="214" t="s">
        <v>32</v>
      </c>
      <c r="BO42" s="214" t="s">
        <v>30</v>
      </c>
      <c r="BP42" s="214" t="s">
        <v>31</v>
      </c>
      <c r="BQ42" s="214" t="s">
        <v>33</v>
      </c>
      <c r="BR42" s="214" t="s">
        <v>32</v>
      </c>
      <c r="BS42" s="214" t="s">
        <v>30</v>
      </c>
      <c r="BT42" s="201" t="s">
        <v>71</v>
      </c>
      <c r="BU42" s="201" t="s">
        <v>32</v>
      </c>
      <c r="BV42" s="190"/>
      <c r="BW42" s="292"/>
      <c r="BX42" s="292"/>
      <c r="BY42" s="292"/>
      <c r="BZ42" s="292"/>
      <c r="CA42" s="292"/>
      <c r="CB42" s="292"/>
    </row>
    <row r="43" spans="2:80" s="252" customFormat="1" ht="19.5" customHeight="1">
      <c r="B43" s="252">
        <v>38</v>
      </c>
      <c r="C43" s="375"/>
      <c r="D43" s="513" t="str">
        <f>IF(C43="","",INDEX('Master Pilot List'!B$4:D156,MATCH(C43,'Master Pilot List'!B$4:B$119,0),2))</f>
        <v/>
      </c>
      <c r="E43" s="514" t="str">
        <f>IF(C43="","",INDEX('Master Pilot List'!B$4:D156,MATCH(C43,'Master Pilot List'!B$4:B$119,0),3))</f>
        <v/>
      </c>
      <c r="F43" s="68" t="str">
        <f t="shared" si="27"/>
        <v>B</v>
      </c>
      <c r="G43" s="218" t="str">
        <f t="shared" si="28"/>
        <v>B</v>
      </c>
      <c r="H43" s="37" t="str">
        <f t="shared" si="29"/>
        <v>A</v>
      </c>
      <c r="I43" s="218" t="str">
        <f t="shared" si="30"/>
        <v>B</v>
      </c>
      <c r="J43" s="37" t="str">
        <f t="shared" si="31"/>
        <v>A</v>
      </c>
      <c r="K43" s="218" t="str">
        <f t="shared" si="32"/>
        <v>B</v>
      </c>
      <c r="L43" s="37" t="str">
        <f t="shared" si="33"/>
        <v>B</v>
      </c>
      <c r="M43" s="218" t="str">
        <f t="shared" si="34"/>
        <v>A</v>
      </c>
      <c r="N43" s="37" t="str">
        <f t="shared" si="35"/>
        <v>B</v>
      </c>
      <c r="O43" s="218" t="str">
        <f t="shared" si="36"/>
        <v>B</v>
      </c>
      <c r="P43" s="37" t="str">
        <f t="shared" si="37"/>
        <v>A</v>
      </c>
      <c r="Q43" s="220" t="str">
        <f t="shared" si="38"/>
        <v>B</v>
      </c>
      <c r="R43" s="190"/>
      <c r="S43" s="116">
        <f t="shared" si="39"/>
        <v>38</v>
      </c>
      <c r="T43" s="209" t="s">
        <v>31</v>
      </c>
      <c r="U43" s="209" t="s">
        <v>31</v>
      </c>
      <c r="V43" s="209" t="s">
        <v>30</v>
      </c>
      <c r="W43" s="209" t="s">
        <v>31</v>
      </c>
      <c r="X43" s="209" t="s">
        <v>30</v>
      </c>
      <c r="Y43" s="209" t="s">
        <v>31</v>
      </c>
      <c r="Z43" s="209" t="s">
        <v>31</v>
      </c>
      <c r="AA43" s="209" t="s">
        <v>30</v>
      </c>
      <c r="AB43" s="209" t="s">
        <v>31</v>
      </c>
      <c r="AC43" s="209" t="s">
        <v>31</v>
      </c>
      <c r="AD43" s="209" t="s">
        <v>30</v>
      </c>
      <c r="AE43" s="209" t="s">
        <v>31</v>
      </c>
      <c r="AF43" s="215"/>
      <c r="AG43" s="116">
        <f t="shared" si="12"/>
        <v>38</v>
      </c>
      <c r="AH43" s="209" t="s">
        <v>31</v>
      </c>
      <c r="AI43" s="209" t="s">
        <v>30</v>
      </c>
      <c r="AJ43" s="209" t="s">
        <v>31</v>
      </c>
      <c r="AK43" s="209" t="s">
        <v>30</v>
      </c>
      <c r="AL43" s="209" t="s">
        <v>30</v>
      </c>
      <c r="AM43" s="209" t="s">
        <v>31</v>
      </c>
      <c r="AN43" s="209" t="s">
        <v>30</v>
      </c>
      <c r="AO43" s="209" t="s">
        <v>30</v>
      </c>
      <c r="AP43" s="209" t="s">
        <v>31</v>
      </c>
      <c r="AQ43" s="209" t="s">
        <v>30</v>
      </c>
      <c r="AR43" s="209" t="s">
        <v>31</v>
      </c>
      <c r="AS43" s="209" t="s">
        <v>30</v>
      </c>
      <c r="AT43" s="116"/>
      <c r="AU43" s="116">
        <f t="shared" si="13"/>
        <v>38</v>
      </c>
      <c r="AV43" s="207" t="s">
        <v>30</v>
      </c>
      <c r="AW43" s="207" t="s">
        <v>31</v>
      </c>
      <c r="AX43" s="207" t="s">
        <v>30</v>
      </c>
      <c r="AY43" s="207" t="s">
        <v>32</v>
      </c>
      <c r="AZ43" s="207" t="s">
        <v>32</v>
      </c>
      <c r="BA43" s="207" t="s">
        <v>32</v>
      </c>
      <c r="BB43" s="207" t="s">
        <v>31</v>
      </c>
      <c r="BC43" s="207" t="s">
        <v>30</v>
      </c>
      <c r="BD43" s="207" t="s">
        <v>30</v>
      </c>
      <c r="BE43" s="207" t="s">
        <v>31</v>
      </c>
      <c r="BF43" s="207" t="s">
        <v>30</v>
      </c>
      <c r="BG43" s="207" t="s">
        <v>32</v>
      </c>
      <c r="BH43" s="207"/>
      <c r="BI43" s="116">
        <f t="shared" si="14"/>
        <v>38</v>
      </c>
      <c r="BJ43" s="217" t="s">
        <v>30</v>
      </c>
      <c r="BK43" s="214" t="s">
        <v>31</v>
      </c>
      <c r="BL43" s="214" t="s">
        <v>71</v>
      </c>
      <c r="BM43" s="214" t="s">
        <v>33</v>
      </c>
      <c r="BN43" s="214" t="s">
        <v>30</v>
      </c>
      <c r="BO43" s="214" t="s">
        <v>33</v>
      </c>
      <c r="BP43" s="214" t="s">
        <v>30</v>
      </c>
      <c r="BQ43" s="214" t="s">
        <v>32</v>
      </c>
      <c r="BR43" s="214" t="s">
        <v>30</v>
      </c>
      <c r="BS43" s="214" t="s">
        <v>32</v>
      </c>
      <c r="BT43" s="201" t="s">
        <v>31</v>
      </c>
      <c r="BU43" s="201" t="s">
        <v>33</v>
      </c>
      <c r="BV43" s="190"/>
      <c r="BW43" s="292"/>
      <c r="BX43" s="292"/>
      <c r="BY43" s="292"/>
      <c r="BZ43" s="292"/>
      <c r="CA43" s="292"/>
      <c r="CB43" s="292"/>
    </row>
    <row r="44" spans="2:80" s="252" customFormat="1" ht="19.5" customHeight="1">
      <c r="B44" s="252">
        <v>39</v>
      </c>
      <c r="C44" s="375"/>
      <c r="D44" s="513" t="str">
        <f>IF(C44="","",INDEX('Master Pilot List'!B$4:D157,MATCH(C44,'Master Pilot List'!B$4:B$119,0),2))</f>
        <v/>
      </c>
      <c r="E44" s="514" t="str">
        <f>IF(C44="","",INDEX('Master Pilot List'!B$4:D157,MATCH(C44,'Master Pilot List'!B$4:B$119,0),3))</f>
        <v/>
      </c>
      <c r="F44" s="68" t="str">
        <f t="shared" si="27"/>
        <v>A</v>
      </c>
      <c r="G44" s="218" t="str">
        <f t="shared" si="28"/>
        <v>A</v>
      </c>
      <c r="H44" s="37" t="str">
        <f t="shared" si="29"/>
        <v>B</v>
      </c>
      <c r="I44" s="218" t="str">
        <f t="shared" si="30"/>
        <v>B</v>
      </c>
      <c r="J44" s="37" t="str">
        <f t="shared" si="31"/>
        <v>B</v>
      </c>
      <c r="K44" s="218" t="str">
        <f t="shared" si="32"/>
        <v>A</v>
      </c>
      <c r="L44" s="37" t="str">
        <f t="shared" si="33"/>
        <v>A</v>
      </c>
      <c r="M44" s="218" t="str">
        <f t="shared" si="34"/>
        <v>B</v>
      </c>
      <c r="N44" s="37" t="str">
        <f t="shared" si="35"/>
        <v>A</v>
      </c>
      <c r="O44" s="218" t="str">
        <f t="shared" si="36"/>
        <v>A</v>
      </c>
      <c r="P44" s="37" t="str">
        <f t="shared" si="37"/>
        <v>B</v>
      </c>
      <c r="Q44" s="220" t="str">
        <f t="shared" si="38"/>
        <v>A</v>
      </c>
      <c r="R44" s="190"/>
      <c r="S44" s="116">
        <f t="shared" si="39"/>
        <v>39</v>
      </c>
      <c r="T44" s="209" t="s">
        <v>30</v>
      </c>
      <c r="U44" s="209" t="s">
        <v>30</v>
      </c>
      <c r="V44" s="209" t="s">
        <v>31</v>
      </c>
      <c r="W44" s="209" t="s">
        <v>31</v>
      </c>
      <c r="X44" s="209" t="s">
        <v>31</v>
      </c>
      <c r="Y44" s="209" t="s">
        <v>30</v>
      </c>
      <c r="Z44" s="209" t="s">
        <v>30</v>
      </c>
      <c r="AA44" s="209" t="s">
        <v>31</v>
      </c>
      <c r="AB44" s="209" t="s">
        <v>30</v>
      </c>
      <c r="AC44" s="209" t="s">
        <v>30</v>
      </c>
      <c r="AD44" s="209" t="s">
        <v>31</v>
      </c>
      <c r="AE44" s="209" t="s">
        <v>30</v>
      </c>
      <c r="AF44" s="215"/>
      <c r="AG44" s="116">
        <f t="shared" si="12"/>
        <v>39</v>
      </c>
      <c r="AH44" s="209" t="s">
        <v>31</v>
      </c>
      <c r="AI44" s="209" t="s">
        <v>30</v>
      </c>
      <c r="AJ44" s="209" t="s">
        <v>32</v>
      </c>
      <c r="AK44" s="209" t="s">
        <v>31</v>
      </c>
      <c r="AL44" s="209" t="s">
        <v>30</v>
      </c>
      <c r="AM44" s="209" t="s">
        <v>32</v>
      </c>
      <c r="AN44" s="209" t="s">
        <v>32</v>
      </c>
      <c r="AO44" s="209" t="s">
        <v>31</v>
      </c>
      <c r="AP44" s="209" t="s">
        <v>31</v>
      </c>
      <c r="AQ44" s="209" t="s">
        <v>30</v>
      </c>
      <c r="AR44" s="209" t="s">
        <v>32</v>
      </c>
      <c r="AS44" s="209" t="s">
        <v>31</v>
      </c>
      <c r="AT44" s="116"/>
      <c r="AU44" s="116">
        <f t="shared" si="13"/>
        <v>39</v>
      </c>
      <c r="AV44" s="207" t="s">
        <v>33</v>
      </c>
      <c r="AW44" s="207" t="s">
        <v>32</v>
      </c>
      <c r="AX44" s="207" t="s">
        <v>30</v>
      </c>
      <c r="AY44" s="207" t="s">
        <v>31</v>
      </c>
      <c r="AZ44" s="207" t="s">
        <v>33</v>
      </c>
      <c r="BA44" s="207" t="s">
        <v>31</v>
      </c>
      <c r="BB44" s="207" t="s">
        <v>32</v>
      </c>
      <c r="BC44" s="207" t="s">
        <v>33</v>
      </c>
      <c r="BD44" s="207" t="s">
        <v>33</v>
      </c>
      <c r="BE44" s="207" t="s">
        <v>32</v>
      </c>
      <c r="BF44" s="207" t="s">
        <v>30</v>
      </c>
      <c r="BG44" s="207" t="s">
        <v>31</v>
      </c>
      <c r="BH44" s="207"/>
      <c r="BI44" s="116">
        <f t="shared" si="14"/>
        <v>39</v>
      </c>
      <c r="BJ44" s="217" t="s">
        <v>32</v>
      </c>
      <c r="BK44" s="214" t="s">
        <v>71</v>
      </c>
      <c r="BL44" s="214" t="s">
        <v>31</v>
      </c>
      <c r="BM44" s="214" t="s">
        <v>30</v>
      </c>
      <c r="BN44" s="214" t="s">
        <v>33</v>
      </c>
      <c r="BO44" s="214" t="s">
        <v>71</v>
      </c>
      <c r="BP44" s="214" t="s">
        <v>71</v>
      </c>
      <c r="BQ44" s="214" t="s">
        <v>71</v>
      </c>
      <c r="BR44" s="214" t="s">
        <v>31</v>
      </c>
      <c r="BS44" s="214" t="s">
        <v>33</v>
      </c>
      <c r="BT44" s="201" t="s">
        <v>30</v>
      </c>
      <c r="BU44" s="201" t="s">
        <v>30</v>
      </c>
      <c r="BV44" s="190"/>
      <c r="BW44" s="292"/>
      <c r="BX44" s="292"/>
      <c r="BY44" s="292"/>
      <c r="BZ44" s="292"/>
      <c r="CA44" s="292"/>
      <c r="CB44" s="292"/>
    </row>
    <row r="45" spans="2:80" s="252" customFormat="1" ht="19.5" customHeight="1">
      <c r="B45" s="252">
        <v>40</v>
      </c>
      <c r="C45" s="375"/>
      <c r="D45" s="513" t="str">
        <f>IF(C45="","",INDEX('Master Pilot List'!B$4:D158,MATCH(C45,'Master Pilot List'!B$4:B$119,0),2))</f>
        <v/>
      </c>
      <c r="E45" s="514" t="str">
        <f>IF(C45="","",INDEX('Master Pilot List'!B$4:D158,MATCH(C45,'Master Pilot List'!B$4:B$119,0),3))</f>
        <v/>
      </c>
      <c r="F45" s="68" t="str">
        <f t="shared" si="27"/>
        <v>B</v>
      </c>
      <c r="G45" s="218" t="str">
        <f t="shared" si="28"/>
        <v>B</v>
      </c>
      <c r="H45" s="37" t="str">
        <f t="shared" si="29"/>
        <v>A</v>
      </c>
      <c r="I45" s="218" t="str">
        <f t="shared" si="30"/>
        <v>A</v>
      </c>
      <c r="J45" s="37" t="str">
        <f t="shared" si="31"/>
        <v>A</v>
      </c>
      <c r="K45" s="218" t="str">
        <f t="shared" si="32"/>
        <v>B</v>
      </c>
      <c r="L45" s="37" t="str">
        <f t="shared" si="33"/>
        <v>B</v>
      </c>
      <c r="M45" s="218" t="str">
        <f t="shared" si="34"/>
        <v>A</v>
      </c>
      <c r="N45" s="37" t="str">
        <f t="shared" si="35"/>
        <v>B</v>
      </c>
      <c r="O45" s="218" t="str">
        <f t="shared" si="36"/>
        <v>B</v>
      </c>
      <c r="P45" s="37" t="str">
        <f t="shared" si="37"/>
        <v>A</v>
      </c>
      <c r="Q45" s="220" t="str">
        <f t="shared" si="38"/>
        <v>B</v>
      </c>
      <c r="R45" s="190"/>
      <c r="S45" s="116">
        <f t="shared" si="39"/>
        <v>40</v>
      </c>
      <c r="T45" s="209" t="s">
        <v>31</v>
      </c>
      <c r="U45" s="209" t="s">
        <v>31</v>
      </c>
      <c r="V45" s="209" t="s">
        <v>30</v>
      </c>
      <c r="W45" s="209" t="s">
        <v>30</v>
      </c>
      <c r="X45" s="209" t="s">
        <v>30</v>
      </c>
      <c r="Y45" s="209" t="s">
        <v>31</v>
      </c>
      <c r="Z45" s="209" t="s">
        <v>31</v>
      </c>
      <c r="AA45" s="209" t="s">
        <v>30</v>
      </c>
      <c r="AB45" s="209" t="s">
        <v>31</v>
      </c>
      <c r="AC45" s="209" t="s">
        <v>31</v>
      </c>
      <c r="AD45" s="209" t="s">
        <v>30</v>
      </c>
      <c r="AE45" s="209" t="s">
        <v>31</v>
      </c>
      <c r="AF45" s="215"/>
      <c r="AG45" s="116">
        <f t="shared" si="12"/>
        <v>40</v>
      </c>
      <c r="AH45" s="209" t="s">
        <v>32</v>
      </c>
      <c r="AI45" s="209" t="s">
        <v>31</v>
      </c>
      <c r="AJ45" s="209" t="s">
        <v>30</v>
      </c>
      <c r="AK45" s="209" t="s">
        <v>30</v>
      </c>
      <c r="AL45" s="209" t="s">
        <v>31</v>
      </c>
      <c r="AM45" s="209" t="s">
        <v>30</v>
      </c>
      <c r="AN45" s="209" t="s">
        <v>31</v>
      </c>
      <c r="AO45" s="209" t="s">
        <v>32</v>
      </c>
      <c r="AP45" s="209" t="s">
        <v>32</v>
      </c>
      <c r="AQ45" s="209" t="s">
        <v>31</v>
      </c>
      <c r="AR45" s="209" t="s">
        <v>30</v>
      </c>
      <c r="AS45" s="209" t="s">
        <v>30</v>
      </c>
      <c r="AT45" s="116"/>
      <c r="AU45" s="116">
        <f t="shared" si="13"/>
        <v>40</v>
      </c>
      <c r="AV45" s="207" t="s">
        <v>32</v>
      </c>
      <c r="AW45" s="207" t="s">
        <v>32</v>
      </c>
      <c r="AX45" s="207" t="s">
        <v>33</v>
      </c>
      <c r="AY45" s="207" t="s">
        <v>33</v>
      </c>
      <c r="AZ45" s="207" t="s">
        <v>32</v>
      </c>
      <c r="BA45" s="207" t="s">
        <v>32</v>
      </c>
      <c r="BB45" s="207" t="s">
        <v>31</v>
      </c>
      <c r="BC45" s="207" t="s">
        <v>30</v>
      </c>
      <c r="BD45" s="207" t="s">
        <v>32</v>
      </c>
      <c r="BE45" s="207" t="s">
        <v>32</v>
      </c>
      <c r="BF45" s="207" t="s">
        <v>33</v>
      </c>
      <c r="BG45" s="207" t="s">
        <v>33</v>
      </c>
      <c r="BH45" s="207"/>
      <c r="BI45" s="116">
        <f t="shared" si="14"/>
        <v>40</v>
      </c>
      <c r="BJ45" s="217" t="s">
        <v>31</v>
      </c>
      <c r="BK45" s="214" t="s">
        <v>33</v>
      </c>
      <c r="BL45" s="214" t="s">
        <v>33</v>
      </c>
      <c r="BM45" s="214" t="s">
        <v>31</v>
      </c>
      <c r="BN45" s="214" t="s">
        <v>71</v>
      </c>
      <c r="BO45" s="214" t="s">
        <v>32</v>
      </c>
      <c r="BP45" s="214" t="s">
        <v>32</v>
      </c>
      <c r="BQ45" s="214" t="s">
        <v>30</v>
      </c>
      <c r="BR45" s="214" t="s">
        <v>33</v>
      </c>
      <c r="BS45" s="214" t="s">
        <v>71</v>
      </c>
      <c r="BT45" s="201" t="s">
        <v>33</v>
      </c>
      <c r="BU45" s="201" t="s">
        <v>71</v>
      </c>
      <c r="BV45" s="190"/>
      <c r="BW45" s="292"/>
      <c r="BX45" s="292"/>
      <c r="BY45" s="292"/>
      <c r="BZ45" s="292"/>
      <c r="CA45" s="292"/>
      <c r="CB45" s="292"/>
    </row>
    <row r="46" spans="2:80" s="252" customFormat="1" ht="19.5" customHeight="1">
      <c r="B46" s="252">
        <v>41</v>
      </c>
      <c r="C46" s="375"/>
      <c r="D46" s="513" t="str">
        <f>IF(C46="","",INDEX('Master Pilot List'!B$4:D159,MATCH(C46,'Master Pilot List'!B$4:B$119,0),2))</f>
        <v/>
      </c>
      <c r="E46" s="514" t="str">
        <f>IF(C46="","",INDEX('Master Pilot List'!B$4:D159,MATCH(C46,'Master Pilot List'!B$4:B$119,0),3))</f>
        <v/>
      </c>
      <c r="F46" s="68" t="str">
        <f t="shared" si="27"/>
        <v>A</v>
      </c>
      <c r="G46" s="218" t="str">
        <f t="shared" si="28"/>
        <v>B</v>
      </c>
      <c r="H46" s="37" t="str">
        <f t="shared" si="29"/>
        <v>A</v>
      </c>
      <c r="I46" s="218" t="str">
        <f t="shared" si="30"/>
        <v>B</v>
      </c>
      <c r="J46" s="37" t="str">
        <f t="shared" si="31"/>
        <v>B</v>
      </c>
      <c r="K46" s="218" t="str">
        <f t="shared" si="32"/>
        <v>A</v>
      </c>
      <c r="L46" s="37" t="str">
        <f t="shared" si="33"/>
        <v>B</v>
      </c>
      <c r="M46" s="218" t="str">
        <f t="shared" si="34"/>
        <v>A</v>
      </c>
      <c r="N46" s="37" t="str">
        <f t="shared" si="35"/>
        <v>A</v>
      </c>
      <c r="O46" s="218" t="str">
        <f t="shared" si="36"/>
        <v>B</v>
      </c>
      <c r="P46" s="37" t="str">
        <f t="shared" si="37"/>
        <v>A</v>
      </c>
      <c r="Q46" s="220" t="str">
        <f t="shared" si="38"/>
        <v>A</v>
      </c>
      <c r="R46" s="190"/>
      <c r="S46" s="116">
        <f t="shared" si="39"/>
        <v>41</v>
      </c>
      <c r="T46" s="209" t="s">
        <v>30</v>
      </c>
      <c r="U46" s="209" t="s">
        <v>31</v>
      </c>
      <c r="V46" s="209" t="s">
        <v>30</v>
      </c>
      <c r="W46" s="209" t="s">
        <v>31</v>
      </c>
      <c r="X46" s="209" t="s">
        <v>31</v>
      </c>
      <c r="Y46" s="209" t="s">
        <v>30</v>
      </c>
      <c r="Z46" s="209" t="s">
        <v>31</v>
      </c>
      <c r="AA46" s="209" t="s">
        <v>30</v>
      </c>
      <c r="AB46" s="209" t="s">
        <v>30</v>
      </c>
      <c r="AC46" s="209" t="s">
        <v>31</v>
      </c>
      <c r="AD46" s="209" t="s">
        <v>30</v>
      </c>
      <c r="AE46" s="209" t="s">
        <v>30</v>
      </c>
      <c r="AF46" s="215"/>
      <c r="AG46" s="116">
        <f t="shared" si="12"/>
        <v>41</v>
      </c>
      <c r="AH46" s="209" t="s">
        <v>30</v>
      </c>
      <c r="AI46" s="209" t="s">
        <v>32</v>
      </c>
      <c r="AJ46" s="209" t="s">
        <v>31</v>
      </c>
      <c r="AK46" s="209" t="s">
        <v>32</v>
      </c>
      <c r="AL46" s="209" t="s">
        <v>32</v>
      </c>
      <c r="AM46" s="209" t="s">
        <v>31</v>
      </c>
      <c r="AN46" s="209" t="s">
        <v>30</v>
      </c>
      <c r="AO46" s="209" t="s">
        <v>30</v>
      </c>
      <c r="AP46" s="209" t="s">
        <v>30</v>
      </c>
      <c r="AQ46" s="209" t="s">
        <v>32</v>
      </c>
      <c r="AR46" s="209" t="s">
        <v>31</v>
      </c>
      <c r="AS46" s="209" t="s">
        <v>32</v>
      </c>
      <c r="AT46" s="116"/>
      <c r="AU46" s="116">
        <f t="shared" si="13"/>
        <v>41</v>
      </c>
      <c r="AV46" s="207" t="s">
        <v>31</v>
      </c>
      <c r="AW46" s="207" t="s">
        <v>33</v>
      </c>
      <c r="AX46" s="207" t="s">
        <v>33</v>
      </c>
      <c r="AY46" s="207" t="s">
        <v>31</v>
      </c>
      <c r="AZ46" s="207" t="s">
        <v>32</v>
      </c>
      <c r="BA46" s="207" t="s">
        <v>30</v>
      </c>
      <c r="BB46" s="207" t="s">
        <v>33</v>
      </c>
      <c r="BC46" s="207" t="s">
        <v>33</v>
      </c>
      <c r="BD46" s="207" t="s">
        <v>31</v>
      </c>
      <c r="BE46" s="207" t="s">
        <v>33</v>
      </c>
      <c r="BF46" s="207" t="s">
        <v>33</v>
      </c>
      <c r="BG46" s="207" t="s">
        <v>31</v>
      </c>
      <c r="BH46" s="207"/>
      <c r="BI46" s="116">
        <f t="shared" si="14"/>
        <v>41</v>
      </c>
      <c r="BJ46" s="217" t="s">
        <v>31</v>
      </c>
      <c r="BK46" s="214" t="s">
        <v>30</v>
      </c>
      <c r="BL46" s="214" t="s">
        <v>32</v>
      </c>
      <c r="BM46" s="214" t="s">
        <v>30</v>
      </c>
      <c r="BN46" s="214" t="s">
        <v>33</v>
      </c>
      <c r="BO46" s="214" t="s">
        <v>31</v>
      </c>
      <c r="BP46" s="214" t="s">
        <v>30</v>
      </c>
      <c r="BQ46" s="214" t="s">
        <v>31</v>
      </c>
      <c r="BR46" s="214" t="s">
        <v>30</v>
      </c>
      <c r="BS46" s="214" t="s">
        <v>30</v>
      </c>
      <c r="BT46" s="201" t="s">
        <v>30</v>
      </c>
      <c r="BU46" s="201" t="s">
        <v>30</v>
      </c>
      <c r="BV46" s="190"/>
      <c r="BW46" s="292"/>
      <c r="BX46" s="292"/>
      <c r="BY46" s="292"/>
      <c r="BZ46" s="292"/>
      <c r="CA46" s="292"/>
      <c r="CB46" s="292"/>
    </row>
    <row r="47" spans="2:80" s="252" customFormat="1" ht="19.5" customHeight="1">
      <c r="B47" s="252">
        <v>42</v>
      </c>
      <c r="C47" s="375"/>
      <c r="D47" s="513" t="str">
        <f>IF(C47="","",INDEX('Master Pilot List'!B$4:D160,MATCH(C47,'Master Pilot List'!B$4:B$119,0),2))</f>
        <v/>
      </c>
      <c r="E47" s="514" t="str">
        <f>IF(C47="","",INDEX('Master Pilot List'!B$4:D160,MATCH(C47,'Master Pilot List'!B$4:B$119,0),3))</f>
        <v/>
      </c>
      <c r="F47" s="68" t="str">
        <f t="shared" si="27"/>
        <v>B</v>
      </c>
      <c r="G47" s="218" t="str">
        <f t="shared" si="28"/>
        <v>A</v>
      </c>
      <c r="H47" s="37" t="str">
        <f t="shared" si="29"/>
        <v>B</v>
      </c>
      <c r="I47" s="218" t="str">
        <f t="shared" si="30"/>
        <v>A</v>
      </c>
      <c r="J47" s="37" t="str">
        <f t="shared" si="31"/>
        <v>A</v>
      </c>
      <c r="K47" s="218" t="str">
        <f t="shared" si="32"/>
        <v>B</v>
      </c>
      <c r="L47" s="37" t="str">
        <f t="shared" si="33"/>
        <v>A</v>
      </c>
      <c r="M47" s="218" t="str">
        <f t="shared" si="34"/>
        <v>B</v>
      </c>
      <c r="N47" s="37" t="str">
        <f t="shared" si="35"/>
        <v>B</v>
      </c>
      <c r="O47" s="218" t="str">
        <f t="shared" si="36"/>
        <v>A</v>
      </c>
      <c r="P47" s="37" t="str">
        <f t="shared" si="37"/>
        <v>B</v>
      </c>
      <c r="Q47" s="220" t="str">
        <f t="shared" si="38"/>
        <v>B</v>
      </c>
      <c r="R47" s="190"/>
      <c r="S47" s="116">
        <f t="shared" si="39"/>
        <v>42</v>
      </c>
      <c r="T47" s="209" t="s">
        <v>31</v>
      </c>
      <c r="U47" s="209" t="s">
        <v>30</v>
      </c>
      <c r="V47" s="209" t="s">
        <v>31</v>
      </c>
      <c r="W47" s="209" t="s">
        <v>30</v>
      </c>
      <c r="X47" s="209" t="s">
        <v>30</v>
      </c>
      <c r="Y47" s="209" t="s">
        <v>31</v>
      </c>
      <c r="Z47" s="209" t="s">
        <v>30</v>
      </c>
      <c r="AA47" s="209" t="s">
        <v>31</v>
      </c>
      <c r="AB47" s="209" t="s">
        <v>31</v>
      </c>
      <c r="AC47" s="209" t="s">
        <v>30</v>
      </c>
      <c r="AD47" s="209" t="s">
        <v>31</v>
      </c>
      <c r="AE47" s="209" t="s">
        <v>31</v>
      </c>
      <c r="AF47" s="215"/>
      <c r="AG47" s="116">
        <f t="shared" si="12"/>
        <v>42</v>
      </c>
      <c r="AH47" s="209" t="s">
        <v>30</v>
      </c>
      <c r="AI47" s="209" t="s">
        <v>31</v>
      </c>
      <c r="AJ47" s="209" t="s">
        <v>32</v>
      </c>
      <c r="AK47" s="209" t="s">
        <v>31</v>
      </c>
      <c r="AL47" s="209" t="s">
        <v>31</v>
      </c>
      <c r="AM47" s="209" t="s">
        <v>32</v>
      </c>
      <c r="AN47" s="209" t="s">
        <v>31</v>
      </c>
      <c r="AO47" s="209" t="s">
        <v>31</v>
      </c>
      <c r="AP47" s="209" t="s">
        <v>30</v>
      </c>
      <c r="AQ47" s="209" t="s">
        <v>31</v>
      </c>
      <c r="AR47" s="209" t="s">
        <v>32</v>
      </c>
      <c r="AS47" s="209" t="s">
        <v>31</v>
      </c>
      <c r="AT47" s="116"/>
      <c r="AU47" s="116">
        <f t="shared" si="13"/>
        <v>42</v>
      </c>
      <c r="AV47" s="207" t="s">
        <v>30</v>
      </c>
      <c r="AW47" s="207" t="s">
        <v>33</v>
      </c>
      <c r="AX47" s="207" t="s">
        <v>32</v>
      </c>
      <c r="AY47" s="207" t="s">
        <v>30</v>
      </c>
      <c r="AZ47" s="207" t="s">
        <v>33</v>
      </c>
      <c r="BA47" s="207" t="s">
        <v>33</v>
      </c>
      <c r="BB47" s="207" t="s">
        <v>33</v>
      </c>
      <c r="BC47" s="207" t="s">
        <v>32</v>
      </c>
      <c r="BD47" s="207" t="s">
        <v>30</v>
      </c>
      <c r="BE47" s="207" t="s">
        <v>33</v>
      </c>
      <c r="BF47" s="207" t="s">
        <v>32</v>
      </c>
      <c r="BG47" s="207" t="s">
        <v>30</v>
      </c>
      <c r="BH47" s="207"/>
      <c r="BI47" s="116">
        <f t="shared" si="14"/>
        <v>42</v>
      </c>
      <c r="BJ47" s="217" t="s">
        <v>71</v>
      </c>
      <c r="BK47" s="214" t="s">
        <v>31</v>
      </c>
      <c r="BL47" s="214" t="s">
        <v>30</v>
      </c>
      <c r="BM47" s="214" t="s">
        <v>31</v>
      </c>
      <c r="BN47" s="214" t="s">
        <v>31</v>
      </c>
      <c r="BO47" s="214" t="s">
        <v>33</v>
      </c>
      <c r="BP47" s="214" t="s">
        <v>32</v>
      </c>
      <c r="BQ47" s="214" t="s">
        <v>33</v>
      </c>
      <c r="BR47" s="214" t="s">
        <v>32</v>
      </c>
      <c r="BS47" s="214" t="s">
        <v>33</v>
      </c>
      <c r="BT47" s="201" t="s">
        <v>71</v>
      </c>
      <c r="BU47" s="201" t="s">
        <v>31</v>
      </c>
      <c r="BV47" s="190"/>
      <c r="BW47" s="292"/>
      <c r="BX47" s="292"/>
      <c r="BY47" s="292"/>
      <c r="BZ47" s="292"/>
      <c r="CA47" s="292"/>
      <c r="CB47" s="292"/>
    </row>
    <row r="48" spans="2:80" s="252" customFormat="1" ht="19.5" customHeight="1">
      <c r="B48" s="252">
        <v>43</v>
      </c>
      <c r="C48" s="375"/>
      <c r="D48" s="513" t="str">
        <f>IF(C48="","",INDEX('Master Pilot List'!B$4:D161,MATCH(C48,'Master Pilot List'!B$4:B$119,0),2))</f>
        <v/>
      </c>
      <c r="E48" s="514" t="str">
        <f>IF(C48="","",INDEX('Master Pilot List'!B$4:D161,MATCH(C48,'Master Pilot List'!B$4:B$119,0),3))</f>
        <v/>
      </c>
      <c r="F48" s="68" t="str">
        <f t="shared" si="27"/>
        <v>A</v>
      </c>
      <c r="G48" s="218" t="str">
        <f t="shared" si="28"/>
        <v>B</v>
      </c>
      <c r="H48" s="37" t="str">
        <f t="shared" si="29"/>
        <v>A</v>
      </c>
      <c r="I48" s="218" t="str">
        <f t="shared" si="30"/>
        <v>B</v>
      </c>
      <c r="J48" s="37" t="str">
        <f t="shared" si="31"/>
        <v>B</v>
      </c>
      <c r="K48" s="218" t="str">
        <f t="shared" si="32"/>
        <v>A</v>
      </c>
      <c r="L48" s="37" t="str">
        <f t="shared" si="33"/>
        <v>B</v>
      </c>
      <c r="M48" s="218" t="str">
        <f t="shared" si="34"/>
        <v>A</v>
      </c>
      <c r="N48" s="37" t="str">
        <f t="shared" si="35"/>
        <v>A</v>
      </c>
      <c r="O48" s="218" t="str">
        <f t="shared" si="36"/>
        <v>B</v>
      </c>
      <c r="P48" s="37" t="str">
        <f t="shared" si="37"/>
        <v>A</v>
      </c>
      <c r="Q48" s="220" t="str">
        <f t="shared" si="38"/>
        <v>A</v>
      </c>
      <c r="R48" s="190"/>
      <c r="S48" s="116">
        <f t="shared" si="39"/>
        <v>43</v>
      </c>
      <c r="T48" s="209" t="s">
        <v>30</v>
      </c>
      <c r="U48" s="209" t="s">
        <v>31</v>
      </c>
      <c r="V48" s="209" t="s">
        <v>30</v>
      </c>
      <c r="W48" s="209" t="s">
        <v>31</v>
      </c>
      <c r="X48" s="209" t="s">
        <v>31</v>
      </c>
      <c r="Y48" s="209" t="s">
        <v>30</v>
      </c>
      <c r="Z48" s="209" t="s">
        <v>31</v>
      </c>
      <c r="AA48" s="209" t="s">
        <v>30</v>
      </c>
      <c r="AB48" s="209" t="s">
        <v>30</v>
      </c>
      <c r="AC48" s="209" t="s">
        <v>31</v>
      </c>
      <c r="AD48" s="209" t="s">
        <v>30</v>
      </c>
      <c r="AE48" s="209" t="s">
        <v>30</v>
      </c>
      <c r="AF48" s="215"/>
      <c r="AG48" s="116">
        <f t="shared" si="12"/>
        <v>43</v>
      </c>
      <c r="AH48" s="209" t="s">
        <v>32</v>
      </c>
      <c r="AI48" s="209" t="s">
        <v>32</v>
      </c>
      <c r="AJ48" s="209" t="s">
        <v>31</v>
      </c>
      <c r="AK48" s="209" t="s">
        <v>32</v>
      </c>
      <c r="AL48" s="209" t="s">
        <v>32</v>
      </c>
      <c r="AM48" s="209" t="s">
        <v>31</v>
      </c>
      <c r="AN48" s="209" t="s">
        <v>32</v>
      </c>
      <c r="AO48" s="209" t="s">
        <v>32</v>
      </c>
      <c r="AP48" s="209" t="s">
        <v>32</v>
      </c>
      <c r="AQ48" s="209" t="s">
        <v>32</v>
      </c>
      <c r="AR48" s="209" t="s">
        <v>31</v>
      </c>
      <c r="AS48" s="209" t="s">
        <v>32</v>
      </c>
      <c r="AT48" s="116"/>
      <c r="AU48" s="116">
        <f t="shared" si="13"/>
        <v>43</v>
      </c>
      <c r="AV48" s="207" t="s">
        <v>33</v>
      </c>
      <c r="AW48" s="207" t="s">
        <v>33</v>
      </c>
      <c r="AX48" s="207" t="s">
        <v>31</v>
      </c>
      <c r="AY48" s="207" t="s">
        <v>32</v>
      </c>
      <c r="AZ48" s="207" t="s">
        <v>33</v>
      </c>
      <c r="BA48" s="207" t="s">
        <v>31</v>
      </c>
      <c r="BB48" s="207" t="s">
        <v>30</v>
      </c>
      <c r="BC48" s="207" t="s">
        <v>32</v>
      </c>
      <c r="BD48" s="207" t="s">
        <v>33</v>
      </c>
      <c r="BE48" s="207" t="s">
        <v>33</v>
      </c>
      <c r="BF48" s="207" t="s">
        <v>31</v>
      </c>
      <c r="BG48" s="207" t="s">
        <v>32</v>
      </c>
      <c r="BH48" s="207"/>
      <c r="BI48" s="116">
        <f t="shared" si="14"/>
        <v>43</v>
      </c>
      <c r="BJ48" s="217" t="s">
        <v>30</v>
      </c>
      <c r="BK48" s="214" t="s">
        <v>33</v>
      </c>
      <c r="BL48" s="214" t="s">
        <v>71</v>
      </c>
      <c r="BM48" s="214" t="s">
        <v>33</v>
      </c>
      <c r="BN48" s="214" t="s">
        <v>30</v>
      </c>
      <c r="BO48" s="214" t="s">
        <v>30</v>
      </c>
      <c r="BP48" s="214" t="s">
        <v>31</v>
      </c>
      <c r="BQ48" s="214" t="s">
        <v>30</v>
      </c>
      <c r="BR48" s="214" t="s">
        <v>33</v>
      </c>
      <c r="BS48" s="214" t="s">
        <v>71</v>
      </c>
      <c r="BT48" s="201" t="s">
        <v>31</v>
      </c>
      <c r="BU48" s="201" t="s">
        <v>71</v>
      </c>
      <c r="BV48" s="190"/>
      <c r="BW48" s="292"/>
      <c r="BX48" s="292"/>
      <c r="BY48" s="292"/>
      <c r="BZ48" s="292"/>
      <c r="CA48" s="292"/>
      <c r="CB48" s="292"/>
    </row>
    <row r="49" spans="2:80" s="252" customFormat="1" ht="19.5" customHeight="1">
      <c r="B49" s="252">
        <v>44</v>
      </c>
      <c r="C49" s="375"/>
      <c r="D49" s="513" t="str">
        <f>IF(C49="","",INDEX('Master Pilot List'!B$4:D162,MATCH(C49,'Master Pilot List'!B$4:B$119,0),2))</f>
        <v/>
      </c>
      <c r="E49" s="514" t="str">
        <f>IF(C49="","",INDEX('Master Pilot List'!B$4:D162,MATCH(C49,'Master Pilot List'!B$4:B$119,0),3))</f>
        <v/>
      </c>
      <c r="F49" s="68" t="str">
        <f t="shared" si="27"/>
        <v>B</v>
      </c>
      <c r="G49" s="218" t="str">
        <f t="shared" si="28"/>
        <v>A</v>
      </c>
      <c r="H49" s="37" t="str">
        <f t="shared" si="29"/>
        <v>B</v>
      </c>
      <c r="I49" s="218" t="str">
        <f t="shared" si="30"/>
        <v>A</v>
      </c>
      <c r="J49" s="37" t="str">
        <f t="shared" si="31"/>
        <v>A</v>
      </c>
      <c r="K49" s="218" t="str">
        <f t="shared" si="32"/>
        <v>B</v>
      </c>
      <c r="L49" s="37" t="str">
        <f t="shared" si="33"/>
        <v>A</v>
      </c>
      <c r="M49" s="218" t="str">
        <f t="shared" si="34"/>
        <v>B</v>
      </c>
      <c r="N49" s="37" t="str">
        <f t="shared" si="35"/>
        <v>B</v>
      </c>
      <c r="O49" s="218" t="str">
        <f t="shared" si="36"/>
        <v>A</v>
      </c>
      <c r="P49" s="37" t="str">
        <f t="shared" si="37"/>
        <v>B</v>
      </c>
      <c r="Q49" s="220" t="str">
        <f t="shared" si="38"/>
        <v>B</v>
      </c>
      <c r="R49" s="190"/>
      <c r="S49" s="116">
        <f t="shared" si="39"/>
        <v>44</v>
      </c>
      <c r="T49" s="209" t="s">
        <v>31</v>
      </c>
      <c r="U49" s="209" t="s">
        <v>30</v>
      </c>
      <c r="V49" s="209" t="s">
        <v>31</v>
      </c>
      <c r="W49" s="209" t="s">
        <v>30</v>
      </c>
      <c r="X49" s="209" t="s">
        <v>30</v>
      </c>
      <c r="Y49" s="209" t="s">
        <v>31</v>
      </c>
      <c r="Z49" s="209" t="s">
        <v>30</v>
      </c>
      <c r="AA49" s="209" t="s">
        <v>31</v>
      </c>
      <c r="AB49" s="209" t="s">
        <v>31</v>
      </c>
      <c r="AC49" s="209" t="s">
        <v>30</v>
      </c>
      <c r="AD49" s="209" t="s">
        <v>31</v>
      </c>
      <c r="AE49" s="209" t="s">
        <v>31</v>
      </c>
      <c r="AF49" s="215"/>
      <c r="AG49" s="116">
        <f t="shared" si="12"/>
        <v>44</v>
      </c>
      <c r="AH49" s="209" t="s">
        <v>31</v>
      </c>
      <c r="AI49" s="209" t="s">
        <v>30</v>
      </c>
      <c r="AJ49" s="209" t="s">
        <v>30</v>
      </c>
      <c r="AK49" s="209" t="s">
        <v>30</v>
      </c>
      <c r="AL49" s="209" t="s">
        <v>30</v>
      </c>
      <c r="AM49" s="209" t="s">
        <v>30</v>
      </c>
      <c r="AN49" s="209" t="s">
        <v>30</v>
      </c>
      <c r="AO49" s="209" t="s">
        <v>30</v>
      </c>
      <c r="AP49" s="209" t="s">
        <v>31</v>
      </c>
      <c r="AQ49" s="209" t="s">
        <v>30</v>
      </c>
      <c r="AR49" s="209" t="s">
        <v>30</v>
      </c>
      <c r="AS49" s="209" t="s">
        <v>30</v>
      </c>
      <c r="AT49" s="116"/>
      <c r="AU49" s="116">
        <f t="shared" si="13"/>
        <v>44</v>
      </c>
      <c r="AV49" s="207" t="s">
        <v>33</v>
      </c>
      <c r="AW49" s="207" t="s">
        <v>31</v>
      </c>
      <c r="AX49" s="207" t="s">
        <v>33</v>
      </c>
      <c r="AY49" s="207" t="s">
        <v>31</v>
      </c>
      <c r="AZ49" s="207" t="s">
        <v>31</v>
      </c>
      <c r="BA49" s="207" t="s">
        <v>30</v>
      </c>
      <c r="BB49" s="207" t="s">
        <v>32</v>
      </c>
      <c r="BC49" s="207" t="s">
        <v>31</v>
      </c>
      <c r="BD49" s="207" t="s">
        <v>33</v>
      </c>
      <c r="BE49" s="207" t="s">
        <v>31</v>
      </c>
      <c r="BF49" s="207" t="s">
        <v>33</v>
      </c>
      <c r="BG49" s="207" t="s">
        <v>31</v>
      </c>
      <c r="BH49" s="207"/>
      <c r="BI49" s="116">
        <f t="shared" si="14"/>
        <v>44</v>
      </c>
      <c r="BJ49" s="217" t="s">
        <v>33</v>
      </c>
      <c r="BK49" s="214" t="s">
        <v>71</v>
      </c>
      <c r="BL49" s="214" t="s">
        <v>31</v>
      </c>
      <c r="BM49" s="214" t="s">
        <v>71</v>
      </c>
      <c r="BN49" s="214" t="s">
        <v>71</v>
      </c>
      <c r="BO49" s="214" t="s">
        <v>32</v>
      </c>
      <c r="BP49" s="214" t="s">
        <v>33</v>
      </c>
      <c r="BQ49" s="214" t="s">
        <v>32</v>
      </c>
      <c r="BR49" s="214" t="s">
        <v>31</v>
      </c>
      <c r="BS49" s="214" t="s">
        <v>31</v>
      </c>
      <c r="BT49" s="201" t="s">
        <v>32</v>
      </c>
      <c r="BU49" s="201" t="s">
        <v>32</v>
      </c>
      <c r="BV49" s="190"/>
      <c r="BW49" s="292"/>
      <c r="BX49" s="292"/>
      <c r="BY49" s="292"/>
      <c r="BZ49" s="292"/>
      <c r="CA49" s="292"/>
      <c r="CB49" s="292"/>
    </row>
    <row r="50" spans="2:80" s="252" customFormat="1" ht="19.5" customHeight="1">
      <c r="B50" s="252">
        <v>45</v>
      </c>
      <c r="C50" s="375"/>
      <c r="D50" s="513" t="str">
        <f>IF(C50="","",INDEX('Master Pilot List'!B$4:D163,MATCH(C50,'Master Pilot List'!B$4:B$119,0),2))</f>
        <v/>
      </c>
      <c r="E50" s="514" t="str">
        <f>IF(C50="","",INDEX('Master Pilot List'!B$4:D163,MATCH(C50,'Master Pilot List'!B$4:B$119,0),3))</f>
        <v/>
      </c>
      <c r="F50" s="68" t="str">
        <f t="shared" si="27"/>
        <v>A</v>
      </c>
      <c r="G50" s="218" t="str">
        <f t="shared" si="28"/>
        <v>A</v>
      </c>
      <c r="H50" s="37" t="str">
        <f t="shared" si="29"/>
        <v>B</v>
      </c>
      <c r="I50" s="218" t="str">
        <f t="shared" si="30"/>
        <v>B</v>
      </c>
      <c r="J50" s="37" t="str">
        <f t="shared" si="31"/>
        <v>B</v>
      </c>
      <c r="K50" s="218" t="str">
        <f t="shared" si="32"/>
        <v>A</v>
      </c>
      <c r="L50" s="37" t="str">
        <f t="shared" si="33"/>
        <v>B</v>
      </c>
      <c r="M50" s="218" t="str">
        <f t="shared" si="34"/>
        <v>B</v>
      </c>
      <c r="N50" s="37" t="str">
        <f t="shared" si="35"/>
        <v>A</v>
      </c>
      <c r="O50" s="218" t="str">
        <f t="shared" si="36"/>
        <v>A</v>
      </c>
      <c r="P50" s="37" t="str">
        <f t="shared" si="37"/>
        <v>B</v>
      </c>
      <c r="Q50" s="220" t="str">
        <f t="shared" si="38"/>
        <v>A</v>
      </c>
      <c r="R50" s="190"/>
      <c r="S50" s="116">
        <f t="shared" si="39"/>
        <v>45</v>
      </c>
      <c r="T50" s="209" t="s">
        <v>30</v>
      </c>
      <c r="U50" s="209" t="s">
        <v>30</v>
      </c>
      <c r="V50" s="209" t="s">
        <v>31</v>
      </c>
      <c r="W50" s="209" t="s">
        <v>31</v>
      </c>
      <c r="X50" s="209" t="s">
        <v>31</v>
      </c>
      <c r="Y50" s="209" t="s">
        <v>30</v>
      </c>
      <c r="Z50" s="209" t="s">
        <v>31</v>
      </c>
      <c r="AA50" s="209" t="s">
        <v>31</v>
      </c>
      <c r="AB50" s="209" t="s">
        <v>30</v>
      </c>
      <c r="AC50" s="209" t="s">
        <v>30</v>
      </c>
      <c r="AD50" s="209" t="s">
        <v>31</v>
      </c>
      <c r="AE50" s="209" t="s">
        <v>30</v>
      </c>
      <c r="AF50" s="215"/>
      <c r="AG50" s="116">
        <f t="shared" si="12"/>
        <v>45</v>
      </c>
      <c r="AH50" s="209" t="s">
        <v>32</v>
      </c>
      <c r="AI50" s="209" t="s">
        <v>32</v>
      </c>
      <c r="AJ50" s="209" t="s">
        <v>32</v>
      </c>
      <c r="AK50" s="209" t="s">
        <v>31</v>
      </c>
      <c r="AL50" s="209" t="s">
        <v>30</v>
      </c>
      <c r="AM50" s="209" t="s">
        <v>30</v>
      </c>
      <c r="AN50" s="209" t="s">
        <v>31</v>
      </c>
      <c r="AO50" s="209" t="s">
        <v>31</v>
      </c>
      <c r="AP50" s="209" t="s">
        <v>32</v>
      </c>
      <c r="AQ50" s="209" t="s">
        <v>32</v>
      </c>
      <c r="AR50" s="209" t="s">
        <v>32</v>
      </c>
      <c r="AS50" s="209" t="s">
        <v>31</v>
      </c>
      <c r="AT50" s="116"/>
      <c r="AU50" s="116">
        <f t="shared" si="13"/>
        <v>45</v>
      </c>
      <c r="AV50" s="207" t="s">
        <v>33</v>
      </c>
      <c r="AW50" s="207" t="s">
        <v>31</v>
      </c>
      <c r="AX50" s="207" t="s">
        <v>31</v>
      </c>
      <c r="AY50" s="207" t="s">
        <v>33</v>
      </c>
      <c r="AZ50" s="207" t="s">
        <v>32</v>
      </c>
      <c r="BA50" s="207" t="s">
        <v>33</v>
      </c>
      <c r="BB50" s="207" t="s">
        <v>33</v>
      </c>
      <c r="BC50" s="207" t="s">
        <v>31</v>
      </c>
      <c r="BD50" s="207" t="s">
        <v>33</v>
      </c>
      <c r="BE50" s="207" t="s">
        <v>31</v>
      </c>
      <c r="BF50" s="207" t="s">
        <v>31</v>
      </c>
      <c r="BG50" s="207" t="s">
        <v>33</v>
      </c>
      <c r="BH50" s="207"/>
      <c r="BI50" s="116">
        <f t="shared" si="14"/>
        <v>45</v>
      </c>
      <c r="BJ50" s="217" t="s">
        <v>32</v>
      </c>
      <c r="BK50" s="214" t="s">
        <v>32</v>
      </c>
      <c r="BL50" s="214" t="s">
        <v>33</v>
      </c>
      <c r="BM50" s="214" t="s">
        <v>32</v>
      </c>
      <c r="BN50" s="214" t="s">
        <v>32</v>
      </c>
      <c r="BO50" s="214" t="s">
        <v>71</v>
      </c>
      <c r="BP50" s="214" t="s">
        <v>71</v>
      </c>
      <c r="BQ50" s="214" t="s">
        <v>71</v>
      </c>
      <c r="BR50" s="214" t="s">
        <v>71</v>
      </c>
      <c r="BS50" s="214" t="s">
        <v>32</v>
      </c>
      <c r="BT50" s="201" t="s">
        <v>33</v>
      </c>
      <c r="BU50" s="201" t="s">
        <v>33</v>
      </c>
      <c r="BV50" s="190"/>
      <c r="BW50" s="292"/>
      <c r="BX50" s="292"/>
      <c r="BY50" s="292"/>
      <c r="BZ50" s="292"/>
      <c r="CA50" s="292"/>
      <c r="CB50" s="292"/>
    </row>
    <row r="51" spans="2:80" s="252" customFormat="1" ht="19.5" customHeight="1">
      <c r="B51" s="252">
        <v>46</v>
      </c>
      <c r="C51" s="375"/>
      <c r="D51" s="513" t="str">
        <f>IF(C51="","",INDEX('Master Pilot List'!B$4:D164,MATCH(C51,'Master Pilot List'!B$4:B$119,0),2))</f>
        <v/>
      </c>
      <c r="E51" s="514" t="str">
        <f>IF(C51="","",INDEX('Master Pilot List'!B$4:D164,MATCH(C51,'Master Pilot List'!B$4:B$119,0),3))</f>
        <v/>
      </c>
      <c r="F51" s="68" t="str">
        <f t="shared" si="27"/>
        <v>B</v>
      </c>
      <c r="G51" s="218" t="str">
        <f t="shared" si="28"/>
        <v>B</v>
      </c>
      <c r="H51" s="37" t="str">
        <f t="shared" si="29"/>
        <v>A</v>
      </c>
      <c r="I51" s="218" t="str">
        <f t="shared" si="30"/>
        <v>A</v>
      </c>
      <c r="J51" s="37" t="str">
        <f t="shared" si="31"/>
        <v>A</v>
      </c>
      <c r="K51" s="218" t="str">
        <f t="shared" si="32"/>
        <v>B</v>
      </c>
      <c r="L51" s="37" t="str">
        <f t="shared" si="33"/>
        <v>A</v>
      </c>
      <c r="M51" s="218" t="str">
        <f t="shared" si="34"/>
        <v>A</v>
      </c>
      <c r="N51" s="37" t="str">
        <f t="shared" si="35"/>
        <v>B</v>
      </c>
      <c r="O51" s="218" t="str">
        <f t="shared" si="36"/>
        <v>B</v>
      </c>
      <c r="P51" s="37" t="str">
        <f t="shared" si="37"/>
        <v>A</v>
      </c>
      <c r="Q51" s="220" t="str">
        <f t="shared" si="38"/>
        <v>B</v>
      </c>
      <c r="R51" s="190"/>
      <c r="S51" s="116">
        <f t="shared" si="39"/>
        <v>46</v>
      </c>
      <c r="T51" s="209" t="s">
        <v>31</v>
      </c>
      <c r="U51" s="209" t="s">
        <v>31</v>
      </c>
      <c r="V51" s="209" t="s">
        <v>30</v>
      </c>
      <c r="W51" s="209" t="s">
        <v>30</v>
      </c>
      <c r="X51" s="209" t="s">
        <v>30</v>
      </c>
      <c r="Y51" s="209" t="s">
        <v>31</v>
      </c>
      <c r="Z51" s="209" t="s">
        <v>30</v>
      </c>
      <c r="AA51" s="209" t="s">
        <v>30</v>
      </c>
      <c r="AB51" s="209" t="s">
        <v>31</v>
      </c>
      <c r="AC51" s="209" t="s">
        <v>31</v>
      </c>
      <c r="AD51" s="209" t="s">
        <v>30</v>
      </c>
      <c r="AE51" s="209" t="s">
        <v>31</v>
      </c>
      <c r="AF51" s="215"/>
      <c r="AG51" s="116">
        <f t="shared" si="12"/>
        <v>46</v>
      </c>
      <c r="AH51" s="209" t="s">
        <v>31</v>
      </c>
      <c r="AI51" s="209" t="s">
        <v>31</v>
      </c>
      <c r="AJ51" s="209" t="s">
        <v>31</v>
      </c>
      <c r="AK51" s="209" t="s">
        <v>30</v>
      </c>
      <c r="AL51" s="209" t="s">
        <v>31</v>
      </c>
      <c r="AM51" s="209" t="s">
        <v>32</v>
      </c>
      <c r="AN51" s="209" t="s">
        <v>32</v>
      </c>
      <c r="AO51" s="209" t="s">
        <v>32</v>
      </c>
      <c r="AP51" s="209" t="s">
        <v>31</v>
      </c>
      <c r="AQ51" s="209" t="s">
        <v>31</v>
      </c>
      <c r="AR51" s="209" t="s">
        <v>31</v>
      </c>
      <c r="AS51" s="209" t="s">
        <v>30</v>
      </c>
      <c r="AT51" s="116"/>
      <c r="AU51" s="116">
        <f t="shared" si="13"/>
        <v>46</v>
      </c>
      <c r="AV51" s="207" t="s">
        <v>30</v>
      </c>
      <c r="AW51" s="207" t="s">
        <v>32</v>
      </c>
      <c r="AX51" s="207" t="s">
        <v>33</v>
      </c>
      <c r="AY51" s="207" t="s">
        <v>32</v>
      </c>
      <c r="AZ51" s="207" t="s">
        <v>33</v>
      </c>
      <c r="BA51" s="207" t="s">
        <v>32</v>
      </c>
      <c r="BB51" s="207" t="s">
        <v>32</v>
      </c>
      <c r="BC51" s="207" t="s">
        <v>32</v>
      </c>
      <c r="BD51" s="207" t="s">
        <v>30</v>
      </c>
      <c r="BE51" s="207" t="s">
        <v>32</v>
      </c>
      <c r="BF51" s="207" t="s">
        <v>33</v>
      </c>
      <c r="BG51" s="207" t="s">
        <v>32</v>
      </c>
      <c r="BH51" s="207"/>
      <c r="BI51" s="116">
        <f t="shared" si="14"/>
        <v>46</v>
      </c>
      <c r="BJ51" s="217" t="s">
        <v>31</v>
      </c>
      <c r="BK51" s="214" t="s">
        <v>71</v>
      </c>
      <c r="BL51" s="214" t="s">
        <v>31</v>
      </c>
      <c r="BM51" s="214" t="s">
        <v>33</v>
      </c>
      <c r="BN51" s="214" t="s">
        <v>33</v>
      </c>
      <c r="BO51" s="214" t="s">
        <v>31</v>
      </c>
      <c r="BP51" s="214" t="s">
        <v>30</v>
      </c>
      <c r="BQ51" s="214" t="s">
        <v>31</v>
      </c>
      <c r="BR51" s="214" t="s">
        <v>30</v>
      </c>
      <c r="BS51" s="214" t="s">
        <v>32</v>
      </c>
      <c r="BT51" s="201" t="s">
        <v>31</v>
      </c>
      <c r="BU51" s="201" t="s">
        <v>71</v>
      </c>
      <c r="BV51" s="190"/>
      <c r="BW51" s="292"/>
      <c r="BX51" s="292"/>
      <c r="BY51" s="292"/>
      <c r="BZ51" s="292"/>
      <c r="CA51" s="292"/>
      <c r="CB51" s="292"/>
    </row>
    <row r="52" spans="2:80" s="252" customFormat="1" ht="19.5" customHeight="1">
      <c r="B52" s="252">
        <v>47</v>
      </c>
      <c r="C52" s="375"/>
      <c r="D52" s="513" t="str">
        <f>IF(C52="","",INDEX('Master Pilot List'!B$4:D165,MATCH(C52,'Master Pilot List'!B$4:B$119,0),2))</f>
        <v/>
      </c>
      <c r="E52" s="514" t="str">
        <f>IF(C52="","",INDEX('Master Pilot List'!B$4:D165,MATCH(C52,'Master Pilot List'!B$4:B$119,0),3))</f>
        <v/>
      </c>
      <c r="F52" s="68" t="str">
        <f t="shared" si="27"/>
        <v>A</v>
      </c>
      <c r="G52" s="218" t="str">
        <f t="shared" si="28"/>
        <v>B</v>
      </c>
      <c r="H52" s="37" t="str">
        <f t="shared" si="29"/>
        <v>B</v>
      </c>
      <c r="I52" s="218" t="str">
        <f t="shared" si="30"/>
        <v>A</v>
      </c>
      <c r="J52" s="37" t="str">
        <f t="shared" si="31"/>
        <v>B</v>
      </c>
      <c r="K52" s="218" t="str">
        <f t="shared" si="32"/>
        <v>A</v>
      </c>
      <c r="L52" s="37" t="str">
        <f t="shared" si="33"/>
        <v>A</v>
      </c>
      <c r="M52" s="218" t="str">
        <f t="shared" si="34"/>
        <v>B</v>
      </c>
      <c r="N52" s="37" t="str">
        <f t="shared" si="35"/>
        <v>A</v>
      </c>
      <c r="O52" s="218" t="str">
        <f t="shared" si="36"/>
        <v>B</v>
      </c>
      <c r="P52" s="37" t="str">
        <f t="shared" si="37"/>
        <v>B</v>
      </c>
      <c r="Q52" s="220" t="str">
        <f t="shared" si="38"/>
        <v>A</v>
      </c>
      <c r="R52" s="190"/>
      <c r="S52" s="116">
        <f t="shared" si="39"/>
        <v>47</v>
      </c>
      <c r="T52" s="209" t="s">
        <v>30</v>
      </c>
      <c r="U52" s="209" t="s">
        <v>31</v>
      </c>
      <c r="V52" s="209" t="s">
        <v>31</v>
      </c>
      <c r="W52" s="209" t="s">
        <v>30</v>
      </c>
      <c r="X52" s="209" t="s">
        <v>31</v>
      </c>
      <c r="Y52" s="209" t="s">
        <v>30</v>
      </c>
      <c r="Z52" s="209" t="s">
        <v>30</v>
      </c>
      <c r="AA52" s="209" t="s">
        <v>31</v>
      </c>
      <c r="AB52" s="209" t="s">
        <v>30</v>
      </c>
      <c r="AC52" s="209" t="s">
        <v>31</v>
      </c>
      <c r="AD52" s="209" t="s">
        <v>31</v>
      </c>
      <c r="AE52" s="209" t="s">
        <v>30</v>
      </c>
      <c r="AF52" s="215"/>
      <c r="AG52" s="116">
        <f t="shared" si="12"/>
        <v>47</v>
      </c>
      <c r="AH52" s="209" t="s">
        <v>30</v>
      </c>
      <c r="AI52" s="209" t="s">
        <v>30</v>
      </c>
      <c r="AJ52" s="209" t="s">
        <v>30</v>
      </c>
      <c r="AK52" s="209" t="s">
        <v>32</v>
      </c>
      <c r="AL52" s="209" t="s">
        <v>32</v>
      </c>
      <c r="AM52" s="209" t="s">
        <v>31</v>
      </c>
      <c r="AN52" s="209" t="s">
        <v>30</v>
      </c>
      <c r="AO52" s="209" t="s">
        <v>30</v>
      </c>
      <c r="AP52" s="209" t="s">
        <v>30</v>
      </c>
      <c r="AQ52" s="209" t="s">
        <v>30</v>
      </c>
      <c r="AR52" s="209" t="s">
        <v>30</v>
      </c>
      <c r="AS52" s="209" t="s">
        <v>32</v>
      </c>
      <c r="AT52" s="116"/>
      <c r="AU52" s="116">
        <f t="shared" si="13"/>
        <v>47</v>
      </c>
      <c r="AV52" s="207" t="s">
        <v>31</v>
      </c>
      <c r="AW52" s="207" t="s">
        <v>33</v>
      </c>
      <c r="AX52" s="207" t="s">
        <v>32</v>
      </c>
      <c r="AY52" s="207" t="s">
        <v>30</v>
      </c>
      <c r="AZ52" s="207" t="s">
        <v>31</v>
      </c>
      <c r="BA52" s="207" t="s">
        <v>31</v>
      </c>
      <c r="BB52" s="207" t="s">
        <v>30</v>
      </c>
      <c r="BC52" s="207" t="s">
        <v>30</v>
      </c>
      <c r="BD52" s="207" t="s">
        <v>31</v>
      </c>
      <c r="BE52" s="207" t="s">
        <v>33</v>
      </c>
      <c r="BF52" s="207" t="s">
        <v>32</v>
      </c>
      <c r="BG52" s="207" t="s">
        <v>30</v>
      </c>
      <c r="BH52" s="207"/>
      <c r="BI52" s="116">
        <f t="shared" si="14"/>
        <v>47</v>
      </c>
      <c r="BJ52" s="217" t="s">
        <v>71</v>
      </c>
      <c r="BK52" s="214" t="s">
        <v>32</v>
      </c>
      <c r="BL52" s="214" t="s">
        <v>30</v>
      </c>
      <c r="BM52" s="214" t="s">
        <v>30</v>
      </c>
      <c r="BN52" s="214" t="s">
        <v>32</v>
      </c>
      <c r="BO52" s="214" t="s">
        <v>33</v>
      </c>
      <c r="BP52" s="214" t="s">
        <v>32</v>
      </c>
      <c r="BQ52" s="214" t="s">
        <v>33</v>
      </c>
      <c r="BR52" s="214" t="s">
        <v>32</v>
      </c>
      <c r="BS52" s="214" t="s">
        <v>31</v>
      </c>
      <c r="BT52" s="201" t="s">
        <v>71</v>
      </c>
      <c r="BU52" s="201" t="s">
        <v>31</v>
      </c>
      <c r="BV52" s="190"/>
      <c r="BW52" s="292"/>
      <c r="BX52" s="292"/>
      <c r="BY52" s="292"/>
      <c r="BZ52" s="292"/>
      <c r="CA52" s="292"/>
      <c r="CB52" s="292"/>
    </row>
    <row r="53" spans="2:80" s="252" customFormat="1" ht="19.5" customHeight="1">
      <c r="B53" s="252">
        <v>48</v>
      </c>
      <c r="C53" s="375"/>
      <c r="D53" s="513" t="str">
        <f>IF(C53="","",INDEX('Master Pilot List'!B$4:D166,MATCH(C53,'Master Pilot List'!B$4:B$119,0),2))</f>
        <v/>
      </c>
      <c r="E53" s="514" t="str">
        <f>IF(C53="","",INDEX('Master Pilot List'!B$4:D166,MATCH(C53,'Master Pilot List'!B$4:B$119,0),3))</f>
        <v/>
      </c>
      <c r="F53" s="68" t="str">
        <f t="shared" si="27"/>
        <v>B</v>
      </c>
      <c r="G53" s="218" t="str">
        <f t="shared" si="28"/>
        <v>A</v>
      </c>
      <c r="H53" s="37" t="str">
        <f t="shared" si="29"/>
        <v>A</v>
      </c>
      <c r="I53" s="218" t="str">
        <f t="shared" si="30"/>
        <v>B</v>
      </c>
      <c r="J53" s="37" t="str">
        <f t="shared" si="31"/>
        <v>A</v>
      </c>
      <c r="K53" s="218" t="str">
        <f t="shared" si="32"/>
        <v>B</v>
      </c>
      <c r="L53" s="37" t="str">
        <f t="shared" si="33"/>
        <v>B</v>
      </c>
      <c r="M53" s="218" t="str">
        <f t="shared" si="34"/>
        <v>A</v>
      </c>
      <c r="N53" s="37" t="str">
        <f t="shared" si="35"/>
        <v>B</v>
      </c>
      <c r="O53" s="218" t="str">
        <f t="shared" si="36"/>
        <v>A</v>
      </c>
      <c r="P53" s="37" t="str">
        <f t="shared" si="37"/>
        <v>A</v>
      </c>
      <c r="Q53" s="220" t="str">
        <f t="shared" si="38"/>
        <v>B</v>
      </c>
      <c r="R53" s="190"/>
      <c r="S53" s="116">
        <f t="shared" si="39"/>
        <v>48</v>
      </c>
      <c r="T53" s="209" t="s">
        <v>31</v>
      </c>
      <c r="U53" s="209" t="s">
        <v>30</v>
      </c>
      <c r="V53" s="209" t="s">
        <v>30</v>
      </c>
      <c r="W53" s="209" t="s">
        <v>31</v>
      </c>
      <c r="X53" s="209" t="s">
        <v>30</v>
      </c>
      <c r="Y53" s="209" t="s">
        <v>31</v>
      </c>
      <c r="Z53" s="209" t="s">
        <v>31</v>
      </c>
      <c r="AA53" s="209" t="s">
        <v>30</v>
      </c>
      <c r="AB53" s="209" t="s">
        <v>31</v>
      </c>
      <c r="AC53" s="209" t="s">
        <v>30</v>
      </c>
      <c r="AD53" s="209" t="s">
        <v>30</v>
      </c>
      <c r="AE53" s="209" t="s">
        <v>31</v>
      </c>
      <c r="AF53" s="215"/>
      <c r="AG53" s="116">
        <f t="shared" si="12"/>
        <v>48</v>
      </c>
      <c r="AH53" s="209" t="s">
        <v>31</v>
      </c>
      <c r="AI53" s="209" t="s">
        <v>30</v>
      </c>
      <c r="AJ53" s="209" t="s">
        <v>30</v>
      </c>
      <c r="AK53" s="209" t="s">
        <v>32</v>
      </c>
      <c r="AL53" s="209" t="s">
        <v>31</v>
      </c>
      <c r="AM53" s="209" t="s">
        <v>30</v>
      </c>
      <c r="AN53" s="209" t="s">
        <v>32</v>
      </c>
      <c r="AO53" s="209" t="s">
        <v>32</v>
      </c>
      <c r="AP53" s="209" t="s">
        <v>31</v>
      </c>
      <c r="AQ53" s="209" t="s">
        <v>30</v>
      </c>
      <c r="AR53" s="209" t="s">
        <v>30</v>
      </c>
      <c r="AS53" s="209" t="s">
        <v>32</v>
      </c>
      <c r="AT53" s="116"/>
      <c r="AU53" s="116">
        <f t="shared" si="13"/>
        <v>48</v>
      </c>
      <c r="AV53" s="207" t="s">
        <v>32</v>
      </c>
      <c r="AW53" s="207" t="s">
        <v>30</v>
      </c>
      <c r="AX53" s="207" t="s">
        <v>30</v>
      </c>
      <c r="AY53" s="207" t="s">
        <v>31</v>
      </c>
      <c r="AZ53" s="207" t="s">
        <v>30</v>
      </c>
      <c r="BA53" s="207" t="s">
        <v>30</v>
      </c>
      <c r="BB53" s="207" t="s">
        <v>31</v>
      </c>
      <c r="BC53" s="207" t="s">
        <v>33</v>
      </c>
      <c r="BD53" s="207" t="s">
        <v>32</v>
      </c>
      <c r="BE53" s="207" t="s">
        <v>30</v>
      </c>
      <c r="BF53" s="207" t="s">
        <v>30</v>
      </c>
      <c r="BG53" s="207" t="s">
        <v>31</v>
      </c>
      <c r="BH53" s="207"/>
      <c r="BI53" s="116">
        <f t="shared" si="14"/>
        <v>48</v>
      </c>
      <c r="BJ53" s="217" t="s">
        <v>33</v>
      </c>
      <c r="BK53" s="214" t="s">
        <v>30</v>
      </c>
      <c r="BL53" s="214" t="s">
        <v>33</v>
      </c>
      <c r="BM53" s="214" t="s">
        <v>31</v>
      </c>
      <c r="BN53" s="214" t="s">
        <v>30</v>
      </c>
      <c r="BO53" s="214" t="s">
        <v>71</v>
      </c>
      <c r="BP53" s="214" t="s">
        <v>31</v>
      </c>
      <c r="BQ53" s="214" t="s">
        <v>30</v>
      </c>
      <c r="BR53" s="214" t="s">
        <v>33</v>
      </c>
      <c r="BS53" s="214" t="s">
        <v>71</v>
      </c>
      <c r="BT53" s="201" t="s">
        <v>32</v>
      </c>
      <c r="BU53" s="201" t="s">
        <v>30</v>
      </c>
      <c r="BV53" s="190"/>
      <c r="BW53" s="292"/>
      <c r="BX53" s="292"/>
      <c r="BY53" s="292"/>
      <c r="BZ53" s="292"/>
      <c r="CA53" s="292"/>
      <c r="CB53" s="292"/>
    </row>
    <row r="54" spans="2:80" s="252" customFormat="1" ht="19.5" customHeight="1">
      <c r="B54" s="252">
        <v>49</v>
      </c>
      <c r="C54" s="375"/>
      <c r="D54" s="513" t="str">
        <f>IF(C54="","",INDEX('Master Pilot List'!B$4:D167,MATCH(C54,'Master Pilot List'!B$4:B$119,0),2))</f>
        <v/>
      </c>
      <c r="E54" s="514" t="str">
        <f>IF(C54="","",INDEX('Master Pilot List'!B$4:D167,MATCH(C54,'Master Pilot List'!B$4:B$119,0),3))</f>
        <v/>
      </c>
      <c r="F54" s="68" t="str">
        <f t="shared" si="27"/>
        <v>A</v>
      </c>
      <c r="G54" s="218" t="str">
        <f t="shared" si="28"/>
        <v>B</v>
      </c>
      <c r="H54" s="37" t="str">
        <f t="shared" si="29"/>
        <v>A</v>
      </c>
      <c r="I54" s="218" t="str">
        <f t="shared" si="30"/>
        <v>A</v>
      </c>
      <c r="J54" s="37" t="str">
        <f t="shared" si="31"/>
        <v>B</v>
      </c>
      <c r="K54" s="218" t="str">
        <f t="shared" si="32"/>
        <v>A</v>
      </c>
      <c r="L54" s="37" t="str">
        <f t="shared" si="33"/>
        <v>B</v>
      </c>
      <c r="M54" s="218" t="str">
        <f t="shared" si="34"/>
        <v>A</v>
      </c>
      <c r="N54" s="37" t="str">
        <f t="shared" si="35"/>
        <v>A</v>
      </c>
      <c r="O54" s="218" t="str">
        <f t="shared" si="36"/>
        <v>B</v>
      </c>
      <c r="P54" s="37" t="str">
        <f t="shared" si="37"/>
        <v>A</v>
      </c>
      <c r="Q54" s="220" t="str">
        <f t="shared" si="38"/>
        <v>A</v>
      </c>
      <c r="R54" s="190"/>
      <c r="S54" s="116">
        <f t="shared" si="39"/>
        <v>49</v>
      </c>
      <c r="T54" s="209" t="s">
        <v>30</v>
      </c>
      <c r="U54" s="209" t="s">
        <v>31</v>
      </c>
      <c r="V54" s="209" t="s">
        <v>30</v>
      </c>
      <c r="W54" s="209" t="s">
        <v>30</v>
      </c>
      <c r="X54" s="209" t="s">
        <v>31</v>
      </c>
      <c r="Y54" s="209" t="s">
        <v>30</v>
      </c>
      <c r="Z54" s="209" t="s">
        <v>31</v>
      </c>
      <c r="AA54" s="209" t="s">
        <v>30</v>
      </c>
      <c r="AB54" s="209" t="s">
        <v>30</v>
      </c>
      <c r="AC54" s="209" t="s">
        <v>31</v>
      </c>
      <c r="AD54" s="209" t="s">
        <v>30</v>
      </c>
      <c r="AE54" s="209" t="s">
        <v>30</v>
      </c>
      <c r="AF54" s="215"/>
      <c r="AG54" s="116">
        <f t="shared" si="12"/>
        <v>49</v>
      </c>
      <c r="AH54" s="209" t="s">
        <v>32</v>
      </c>
      <c r="AI54" s="209" t="s">
        <v>32</v>
      </c>
      <c r="AJ54" s="209" t="s">
        <v>32</v>
      </c>
      <c r="AK54" s="209" t="s">
        <v>31</v>
      </c>
      <c r="AL54" s="209" t="s">
        <v>32</v>
      </c>
      <c r="AM54" s="209" t="s">
        <v>32</v>
      </c>
      <c r="AN54" s="209" t="s">
        <v>31</v>
      </c>
      <c r="AO54" s="209" t="s">
        <v>31</v>
      </c>
      <c r="AP54" s="209" t="s">
        <v>32</v>
      </c>
      <c r="AQ54" s="209" t="s">
        <v>32</v>
      </c>
      <c r="AR54" s="209" t="s">
        <v>32</v>
      </c>
      <c r="AS54" s="209" t="s">
        <v>31</v>
      </c>
      <c r="AT54" s="116"/>
      <c r="AU54" s="116">
        <f t="shared" si="13"/>
        <v>49</v>
      </c>
      <c r="AV54" s="207" t="s">
        <v>32</v>
      </c>
      <c r="AW54" s="207" t="s">
        <v>31</v>
      </c>
      <c r="AX54" s="207" t="s">
        <v>32</v>
      </c>
      <c r="AY54" s="207" t="s">
        <v>30</v>
      </c>
      <c r="AZ54" s="207" t="s">
        <v>30</v>
      </c>
      <c r="BA54" s="207" t="s">
        <v>30</v>
      </c>
      <c r="BB54" s="207" t="s">
        <v>32</v>
      </c>
      <c r="BC54" s="207" t="s">
        <v>32</v>
      </c>
      <c r="BD54" s="207" t="s">
        <v>32</v>
      </c>
      <c r="BE54" s="207" t="s">
        <v>31</v>
      </c>
      <c r="BF54" s="207" t="s">
        <v>32</v>
      </c>
      <c r="BG54" s="207" t="s">
        <v>30</v>
      </c>
      <c r="BH54" s="207"/>
      <c r="BI54" s="116">
        <f t="shared" si="14"/>
        <v>49</v>
      </c>
      <c r="BJ54" s="217" t="s">
        <v>30</v>
      </c>
      <c r="BK54" s="214" t="s">
        <v>33</v>
      </c>
      <c r="BL54" s="214" t="s">
        <v>71</v>
      </c>
      <c r="BM54" s="214" t="s">
        <v>71</v>
      </c>
      <c r="BN54" s="214" t="s">
        <v>31</v>
      </c>
      <c r="BO54" s="214" t="s">
        <v>30</v>
      </c>
      <c r="BP54" s="214" t="s">
        <v>33</v>
      </c>
      <c r="BQ54" s="214" t="s">
        <v>32</v>
      </c>
      <c r="BR54" s="214" t="s">
        <v>71</v>
      </c>
      <c r="BS54" s="214" t="s">
        <v>33</v>
      </c>
      <c r="BT54" s="201" t="s">
        <v>30</v>
      </c>
      <c r="BU54" s="201" t="s">
        <v>33</v>
      </c>
      <c r="BV54" s="190"/>
      <c r="BW54" s="292"/>
      <c r="BX54" s="292"/>
      <c r="BY54" s="292"/>
      <c r="BZ54" s="292"/>
      <c r="CA54" s="292"/>
      <c r="CB54" s="292"/>
    </row>
    <row r="55" spans="2:80" s="252" customFormat="1" ht="19.5" customHeight="1">
      <c r="B55" s="252">
        <v>50</v>
      </c>
      <c r="C55" s="375"/>
      <c r="D55" s="513" t="str">
        <f>IF(C55="","",INDEX('Master Pilot List'!B$4:D168,MATCH(C55,'Master Pilot List'!B$4:B$119,0),2))</f>
        <v/>
      </c>
      <c r="E55" s="514" t="str">
        <f>IF(C55="","",INDEX('Master Pilot List'!B$4:D168,MATCH(C55,'Master Pilot List'!B$4:B$119,0),3))</f>
        <v/>
      </c>
      <c r="F55" s="68" t="str">
        <f t="shared" si="27"/>
        <v>B</v>
      </c>
      <c r="G55" s="218" t="str">
        <f t="shared" si="28"/>
        <v>A</v>
      </c>
      <c r="H55" s="37" t="str">
        <f t="shared" si="29"/>
        <v>B</v>
      </c>
      <c r="I55" s="218" t="str">
        <f t="shared" si="30"/>
        <v>B</v>
      </c>
      <c r="J55" s="37" t="str">
        <f t="shared" si="31"/>
        <v>A</v>
      </c>
      <c r="K55" s="218" t="str">
        <f t="shared" si="32"/>
        <v>B</v>
      </c>
      <c r="L55" s="37" t="str">
        <f t="shared" si="33"/>
        <v>A</v>
      </c>
      <c r="M55" s="218" t="str">
        <f t="shared" si="34"/>
        <v>B</v>
      </c>
      <c r="N55" s="37" t="str">
        <f t="shared" si="35"/>
        <v>B</v>
      </c>
      <c r="O55" s="218" t="str">
        <f t="shared" si="36"/>
        <v>A</v>
      </c>
      <c r="P55" s="37" t="str">
        <f t="shared" si="37"/>
        <v>B</v>
      </c>
      <c r="Q55" s="220" t="str">
        <f t="shared" si="38"/>
        <v>B</v>
      </c>
      <c r="R55" s="190"/>
      <c r="S55" s="116">
        <f t="shared" si="39"/>
        <v>50</v>
      </c>
      <c r="T55" s="209" t="s">
        <v>31</v>
      </c>
      <c r="U55" s="209" t="s">
        <v>30</v>
      </c>
      <c r="V55" s="209" t="s">
        <v>31</v>
      </c>
      <c r="W55" s="209" t="s">
        <v>31</v>
      </c>
      <c r="X55" s="209" t="s">
        <v>30</v>
      </c>
      <c r="Y55" s="209" t="s">
        <v>31</v>
      </c>
      <c r="Z55" s="209" t="s">
        <v>30</v>
      </c>
      <c r="AA55" s="209" t="s">
        <v>31</v>
      </c>
      <c r="AB55" s="209" t="s">
        <v>31</v>
      </c>
      <c r="AC55" s="209" t="s">
        <v>30</v>
      </c>
      <c r="AD55" s="209" t="s">
        <v>31</v>
      </c>
      <c r="AE55" s="209" t="s">
        <v>31</v>
      </c>
      <c r="AF55" s="215"/>
      <c r="AG55" s="116">
        <f t="shared" si="12"/>
        <v>50</v>
      </c>
      <c r="AH55" s="209" t="s">
        <v>30</v>
      </c>
      <c r="AI55" s="209" t="s">
        <v>31</v>
      </c>
      <c r="AJ55" s="209" t="s">
        <v>31</v>
      </c>
      <c r="AK55" s="209" t="s">
        <v>30</v>
      </c>
      <c r="AL55" s="209" t="s">
        <v>30</v>
      </c>
      <c r="AM55" s="209" t="s">
        <v>31</v>
      </c>
      <c r="AN55" s="209" t="s">
        <v>30</v>
      </c>
      <c r="AO55" s="209" t="s">
        <v>30</v>
      </c>
      <c r="AP55" s="209" t="s">
        <v>30</v>
      </c>
      <c r="AQ55" s="209" t="s">
        <v>31</v>
      </c>
      <c r="AR55" s="209" t="s">
        <v>31</v>
      </c>
      <c r="AS55" s="209" t="s">
        <v>30</v>
      </c>
      <c r="AT55" s="116"/>
      <c r="AU55" s="116">
        <f t="shared" si="13"/>
        <v>50</v>
      </c>
      <c r="AV55" s="207" t="s">
        <v>30</v>
      </c>
      <c r="AW55" s="207" t="s">
        <v>30</v>
      </c>
      <c r="AX55" s="207" t="s">
        <v>33</v>
      </c>
      <c r="AY55" s="207" t="s">
        <v>31</v>
      </c>
      <c r="AZ55" s="207" t="s">
        <v>31</v>
      </c>
      <c r="BA55" s="207" t="s">
        <v>31</v>
      </c>
      <c r="BB55" s="207" t="s">
        <v>31</v>
      </c>
      <c r="BC55" s="207" t="s">
        <v>31</v>
      </c>
      <c r="BD55" s="207" t="s">
        <v>30</v>
      </c>
      <c r="BE55" s="207" t="s">
        <v>30</v>
      </c>
      <c r="BF55" s="207" t="s">
        <v>33</v>
      </c>
      <c r="BG55" s="207" t="s">
        <v>31</v>
      </c>
      <c r="BH55" s="207"/>
      <c r="BI55" s="116">
        <f t="shared" si="14"/>
        <v>50</v>
      </c>
      <c r="BJ55" s="217" t="s">
        <v>32</v>
      </c>
      <c r="BK55" s="214" t="s">
        <v>31</v>
      </c>
      <c r="BL55" s="214" t="s">
        <v>32</v>
      </c>
      <c r="BM55" s="214" t="s">
        <v>32</v>
      </c>
      <c r="BN55" s="214" t="s">
        <v>71</v>
      </c>
      <c r="BO55" s="214" t="s">
        <v>32</v>
      </c>
      <c r="BP55" s="214" t="s">
        <v>71</v>
      </c>
      <c r="BQ55" s="214" t="s">
        <v>71</v>
      </c>
      <c r="BR55" s="214" t="s">
        <v>31</v>
      </c>
      <c r="BS55" s="214" t="s">
        <v>30</v>
      </c>
      <c r="BT55" s="201" t="s">
        <v>33</v>
      </c>
      <c r="BU55" s="201" t="s">
        <v>32</v>
      </c>
      <c r="BV55" s="190"/>
      <c r="BW55" s="292"/>
      <c r="BX55" s="292"/>
      <c r="BY55" s="292"/>
      <c r="BZ55" s="292"/>
      <c r="CA55" s="292"/>
      <c r="CB55" s="292"/>
    </row>
    <row r="56" spans="2:80" s="252" customFormat="1" ht="19.5" customHeight="1">
      <c r="B56" s="252">
        <v>51</v>
      </c>
      <c r="C56" s="375"/>
      <c r="D56" s="513" t="str">
        <f>IF(C56="","",INDEX('Master Pilot List'!B$4:D169,MATCH(C56,'Master Pilot List'!B$4:B$119,0),2))</f>
        <v/>
      </c>
      <c r="E56" s="514" t="str">
        <f>IF(C56="","",INDEX('Master Pilot List'!B$4:D169,MATCH(C56,'Master Pilot List'!B$4:B$119,0),3))</f>
        <v/>
      </c>
      <c r="F56" s="68" t="str">
        <f t="shared" si="27"/>
        <v>A</v>
      </c>
      <c r="G56" s="218" t="str">
        <f t="shared" si="28"/>
        <v>B</v>
      </c>
      <c r="H56" s="37" t="str">
        <f t="shared" si="29"/>
        <v>A</v>
      </c>
      <c r="I56" s="218" t="str">
        <f t="shared" si="30"/>
        <v>B</v>
      </c>
      <c r="J56" s="37" t="str">
        <f t="shared" si="31"/>
        <v>B</v>
      </c>
      <c r="K56" s="218" t="str">
        <f t="shared" si="32"/>
        <v>A</v>
      </c>
      <c r="L56" s="37" t="str">
        <f t="shared" si="33"/>
        <v>B</v>
      </c>
      <c r="M56" s="218" t="str">
        <f t="shared" si="34"/>
        <v>A</v>
      </c>
      <c r="N56" s="37" t="str">
        <f t="shared" si="35"/>
        <v>A</v>
      </c>
      <c r="O56" s="218" t="str">
        <f t="shared" si="36"/>
        <v>B</v>
      </c>
      <c r="P56" s="37" t="str">
        <f t="shared" si="37"/>
        <v>A</v>
      </c>
      <c r="Q56" s="220" t="str">
        <f t="shared" si="38"/>
        <v>A</v>
      </c>
      <c r="R56" s="190"/>
      <c r="S56" s="116">
        <f t="shared" si="39"/>
        <v>51</v>
      </c>
      <c r="T56" s="209" t="s">
        <v>30</v>
      </c>
      <c r="U56" s="209" t="s">
        <v>31</v>
      </c>
      <c r="V56" s="209" t="s">
        <v>30</v>
      </c>
      <c r="W56" s="209" t="s">
        <v>31</v>
      </c>
      <c r="X56" s="209" t="s">
        <v>31</v>
      </c>
      <c r="Y56" s="209" t="s">
        <v>30</v>
      </c>
      <c r="Z56" s="209" t="s">
        <v>31</v>
      </c>
      <c r="AA56" s="209" t="s">
        <v>30</v>
      </c>
      <c r="AB56" s="209" t="s">
        <v>30</v>
      </c>
      <c r="AC56" s="209" t="s">
        <v>31</v>
      </c>
      <c r="AD56" s="209" t="s">
        <v>30</v>
      </c>
      <c r="AE56" s="209" t="s">
        <v>30</v>
      </c>
      <c r="AF56" s="215"/>
      <c r="AG56" s="116">
        <f t="shared" si="12"/>
        <v>51</v>
      </c>
      <c r="AH56" s="209" t="s">
        <v>32</v>
      </c>
      <c r="AI56" s="209" t="s">
        <v>31</v>
      </c>
      <c r="AJ56" s="209" t="s">
        <v>30</v>
      </c>
      <c r="AK56" s="209" t="s">
        <v>31</v>
      </c>
      <c r="AL56" s="209" t="s">
        <v>30</v>
      </c>
      <c r="AM56" s="209" t="s">
        <v>30</v>
      </c>
      <c r="AN56" s="209" t="s">
        <v>30</v>
      </c>
      <c r="AO56" s="209" t="s">
        <v>32</v>
      </c>
      <c r="AP56" s="209" t="s">
        <v>32</v>
      </c>
      <c r="AQ56" s="209" t="s">
        <v>31</v>
      </c>
      <c r="AR56" s="209" t="s">
        <v>30</v>
      </c>
      <c r="AS56" s="209" t="s">
        <v>31</v>
      </c>
      <c r="AT56" s="116"/>
      <c r="AU56" s="116">
        <f t="shared" si="13"/>
        <v>51</v>
      </c>
      <c r="AV56" s="207" t="s">
        <v>33</v>
      </c>
      <c r="AW56" s="207" t="s">
        <v>33</v>
      </c>
      <c r="AX56" s="207" t="s">
        <v>31</v>
      </c>
      <c r="AY56" s="207" t="s">
        <v>32</v>
      </c>
      <c r="AZ56" s="207" t="s">
        <v>33</v>
      </c>
      <c r="BA56" s="207" t="s">
        <v>33</v>
      </c>
      <c r="BB56" s="207" t="s">
        <v>33</v>
      </c>
      <c r="BC56" s="207" t="s">
        <v>33</v>
      </c>
      <c r="BD56" s="207" t="s">
        <v>33</v>
      </c>
      <c r="BE56" s="207" t="s">
        <v>33</v>
      </c>
      <c r="BF56" s="207" t="s">
        <v>31</v>
      </c>
      <c r="BG56" s="207" t="s">
        <v>32</v>
      </c>
      <c r="BH56" s="207"/>
      <c r="BI56" s="116">
        <f t="shared" si="14"/>
        <v>51</v>
      </c>
      <c r="BJ56" s="217" t="s">
        <v>33</v>
      </c>
      <c r="BK56" s="214" t="s">
        <v>30</v>
      </c>
      <c r="BL56" s="214" t="s">
        <v>32</v>
      </c>
      <c r="BM56" s="214" t="s">
        <v>32</v>
      </c>
      <c r="BN56" s="214" t="s">
        <v>31</v>
      </c>
      <c r="BO56" s="214" t="s">
        <v>31</v>
      </c>
      <c r="BP56" s="214" t="s">
        <v>33</v>
      </c>
      <c r="BQ56" s="214" t="s">
        <v>31</v>
      </c>
      <c r="BR56" s="214" t="s">
        <v>71</v>
      </c>
      <c r="BS56" s="214" t="s">
        <v>31</v>
      </c>
      <c r="BT56" s="201" t="s">
        <v>32</v>
      </c>
      <c r="BU56" s="201" t="s">
        <v>31</v>
      </c>
      <c r="BV56" s="190"/>
      <c r="BW56" s="292"/>
      <c r="BX56" s="292"/>
      <c r="BY56" s="292"/>
      <c r="BZ56" s="292"/>
      <c r="CA56" s="292"/>
      <c r="CB56" s="292"/>
    </row>
    <row r="57" spans="2:80" s="252" customFormat="1" ht="19.5" customHeight="1">
      <c r="B57" s="252">
        <v>52</v>
      </c>
      <c r="C57" s="375"/>
      <c r="D57" s="513" t="str">
        <f>IF(C57="","",INDEX('Master Pilot List'!B$4:D170,MATCH(C57,'Master Pilot List'!B$4:B$119,0),2))</f>
        <v/>
      </c>
      <c r="E57" s="514" t="str">
        <f>IF(C57="","",INDEX('Master Pilot List'!B$4:D170,MATCH(C57,'Master Pilot List'!B$4:B$119,0),3))</f>
        <v/>
      </c>
      <c r="F57" s="68" t="str">
        <f t="shared" si="27"/>
        <v>B</v>
      </c>
      <c r="G57" s="218" t="str">
        <f t="shared" si="28"/>
        <v>A</v>
      </c>
      <c r="H57" s="37" t="str">
        <f t="shared" si="29"/>
        <v>B</v>
      </c>
      <c r="I57" s="218" t="str">
        <f t="shared" si="30"/>
        <v>A</v>
      </c>
      <c r="J57" s="37" t="str">
        <f t="shared" si="31"/>
        <v>A</v>
      </c>
      <c r="K57" s="218" t="str">
        <f t="shared" si="32"/>
        <v>B</v>
      </c>
      <c r="L57" s="37" t="str">
        <f t="shared" si="33"/>
        <v>A</v>
      </c>
      <c r="M57" s="218" t="str">
        <f t="shared" si="34"/>
        <v>B</v>
      </c>
      <c r="N57" s="37" t="str">
        <f t="shared" si="35"/>
        <v>B</v>
      </c>
      <c r="O57" s="218" t="str">
        <f t="shared" si="36"/>
        <v>A</v>
      </c>
      <c r="P57" s="37" t="str">
        <f t="shared" si="37"/>
        <v>B</v>
      </c>
      <c r="Q57" s="220" t="str">
        <f t="shared" si="38"/>
        <v>B</v>
      </c>
      <c r="R57" s="190"/>
      <c r="S57" s="116">
        <f t="shared" si="39"/>
        <v>52</v>
      </c>
      <c r="T57" s="209" t="s">
        <v>31</v>
      </c>
      <c r="U57" s="209" t="s">
        <v>30</v>
      </c>
      <c r="V57" s="209" t="s">
        <v>31</v>
      </c>
      <c r="W57" s="209" t="s">
        <v>30</v>
      </c>
      <c r="X57" s="209" t="s">
        <v>30</v>
      </c>
      <c r="Y57" s="209" t="s">
        <v>31</v>
      </c>
      <c r="Z57" s="209" t="s">
        <v>30</v>
      </c>
      <c r="AA57" s="209" t="s">
        <v>31</v>
      </c>
      <c r="AB57" s="209" t="s">
        <v>31</v>
      </c>
      <c r="AC57" s="209" t="s">
        <v>30</v>
      </c>
      <c r="AD57" s="209" t="s">
        <v>31</v>
      </c>
      <c r="AE57" s="209" t="s">
        <v>31</v>
      </c>
      <c r="AF57" s="215"/>
      <c r="AG57" s="116">
        <f t="shared" si="12"/>
        <v>52</v>
      </c>
      <c r="AH57" s="209" t="s">
        <v>31</v>
      </c>
      <c r="AI57" s="209" t="s">
        <v>30</v>
      </c>
      <c r="AJ57" s="209" t="s">
        <v>31</v>
      </c>
      <c r="AK57" s="209" t="s">
        <v>30</v>
      </c>
      <c r="AL57" s="209" t="s">
        <v>31</v>
      </c>
      <c r="AM57" s="209" t="s">
        <v>32</v>
      </c>
      <c r="AN57" s="209" t="s">
        <v>32</v>
      </c>
      <c r="AO57" s="209" t="s">
        <v>31</v>
      </c>
      <c r="AP57" s="209" t="s">
        <v>31</v>
      </c>
      <c r="AQ57" s="209" t="s">
        <v>30</v>
      </c>
      <c r="AR57" s="209" t="s">
        <v>31</v>
      </c>
      <c r="AS57" s="209" t="s">
        <v>30</v>
      </c>
      <c r="AT57" s="116"/>
      <c r="AU57" s="116">
        <f t="shared" si="13"/>
        <v>52</v>
      </c>
      <c r="AV57" s="207" t="s">
        <v>31</v>
      </c>
      <c r="AW57" s="207" t="s">
        <v>32</v>
      </c>
      <c r="AX57" s="207" t="s">
        <v>30</v>
      </c>
      <c r="AY57" s="207" t="s">
        <v>33</v>
      </c>
      <c r="AZ57" s="207" t="s">
        <v>32</v>
      </c>
      <c r="BA57" s="207" t="s">
        <v>32</v>
      </c>
      <c r="BB57" s="207" t="s">
        <v>30</v>
      </c>
      <c r="BC57" s="207" t="s">
        <v>30</v>
      </c>
      <c r="BD57" s="207" t="s">
        <v>31</v>
      </c>
      <c r="BE57" s="207" t="s">
        <v>32</v>
      </c>
      <c r="BF57" s="207" t="s">
        <v>30</v>
      </c>
      <c r="BG57" s="207" t="s">
        <v>33</v>
      </c>
      <c r="BH57" s="207"/>
      <c r="BI57" s="116">
        <f t="shared" si="14"/>
        <v>52</v>
      </c>
      <c r="BJ57" s="217" t="s">
        <v>71</v>
      </c>
      <c r="BK57" s="214" t="s">
        <v>32</v>
      </c>
      <c r="BL57" s="214" t="s">
        <v>30</v>
      </c>
      <c r="BM57" s="214" t="s">
        <v>71</v>
      </c>
      <c r="BN57" s="214" t="s">
        <v>32</v>
      </c>
      <c r="BO57" s="214" t="s">
        <v>30</v>
      </c>
      <c r="BP57" s="214" t="s">
        <v>31</v>
      </c>
      <c r="BQ57" s="214" t="s">
        <v>33</v>
      </c>
      <c r="BR57" s="214" t="s">
        <v>32</v>
      </c>
      <c r="BS57" s="214" t="s">
        <v>30</v>
      </c>
      <c r="BT57" s="201" t="s">
        <v>71</v>
      </c>
      <c r="BU57" s="201" t="s">
        <v>32</v>
      </c>
      <c r="BV57" s="190"/>
      <c r="BW57" s="292"/>
      <c r="BX57" s="292"/>
      <c r="BY57" s="292"/>
      <c r="BZ57" s="292"/>
      <c r="CA57" s="292"/>
      <c r="CB57" s="292"/>
    </row>
    <row r="58" spans="2:80" s="252" customFormat="1" ht="19.5" customHeight="1">
      <c r="B58" s="252">
        <v>53</v>
      </c>
      <c r="C58" s="375"/>
      <c r="D58" s="513" t="str">
        <f>IF(C58="","",INDEX('Master Pilot List'!B$4:D171,MATCH(C58,'Master Pilot List'!B$4:B$119,0),2))</f>
        <v/>
      </c>
      <c r="E58" s="514" t="str">
        <f>IF(C58="","",INDEX('Master Pilot List'!B$4:D171,MATCH(C58,'Master Pilot List'!B$4:B$119,0),3))</f>
        <v/>
      </c>
      <c r="F58" s="68" t="str">
        <f t="shared" si="27"/>
        <v>A</v>
      </c>
      <c r="G58" s="218" t="str">
        <f t="shared" si="28"/>
        <v>B</v>
      </c>
      <c r="H58" s="37" t="str">
        <f t="shared" si="29"/>
        <v>A</v>
      </c>
      <c r="I58" s="218" t="str">
        <f t="shared" si="30"/>
        <v>B</v>
      </c>
      <c r="J58" s="37" t="str">
        <f t="shared" si="31"/>
        <v>A</v>
      </c>
      <c r="K58" s="218" t="str">
        <f t="shared" si="32"/>
        <v>A</v>
      </c>
      <c r="L58" s="37" t="str">
        <f t="shared" si="33"/>
        <v>B</v>
      </c>
      <c r="M58" s="218" t="str">
        <f t="shared" si="34"/>
        <v>A</v>
      </c>
      <c r="N58" s="37" t="str">
        <f t="shared" si="35"/>
        <v>A</v>
      </c>
      <c r="O58" s="218" t="str">
        <f t="shared" si="36"/>
        <v>B</v>
      </c>
      <c r="P58" s="37" t="str">
        <f t="shared" si="37"/>
        <v>A</v>
      </c>
      <c r="Q58" s="220" t="str">
        <f t="shared" si="38"/>
        <v>A</v>
      </c>
      <c r="R58" s="190"/>
      <c r="S58" s="116">
        <f t="shared" si="39"/>
        <v>53</v>
      </c>
      <c r="T58" s="209" t="s">
        <v>30</v>
      </c>
      <c r="U58" s="209" t="s">
        <v>31</v>
      </c>
      <c r="V58" s="209" t="s">
        <v>30</v>
      </c>
      <c r="W58" s="209" t="s">
        <v>31</v>
      </c>
      <c r="X58" s="209" t="s">
        <v>30</v>
      </c>
      <c r="Y58" s="209" t="s">
        <v>30</v>
      </c>
      <c r="Z58" s="209" t="s">
        <v>31</v>
      </c>
      <c r="AA58" s="209" t="s">
        <v>30</v>
      </c>
      <c r="AB58" s="209" t="s">
        <v>30</v>
      </c>
      <c r="AC58" s="209" t="s">
        <v>31</v>
      </c>
      <c r="AD58" s="209" t="s">
        <v>30</v>
      </c>
      <c r="AE58" s="209" t="s">
        <v>30</v>
      </c>
      <c r="AF58" s="215"/>
      <c r="AG58" s="116">
        <f t="shared" si="12"/>
        <v>53</v>
      </c>
      <c r="AH58" s="209" t="s">
        <v>30</v>
      </c>
      <c r="AI58" s="209" t="s">
        <v>32</v>
      </c>
      <c r="AJ58" s="209" t="s">
        <v>32</v>
      </c>
      <c r="AK58" s="209" t="s">
        <v>32</v>
      </c>
      <c r="AL58" s="209" t="s">
        <v>32</v>
      </c>
      <c r="AM58" s="209" t="s">
        <v>31</v>
      </c>
      <c r="AN58" s="209" t="s">
        <v>31</v>
      </c>
      <c r="AO58" s="209" t="s">
        <v>30</v>
      </c>
      <c r="AP58" s="209" t="s">
        <v>30</v>
      </c>
      <c r="AQ58" s="209" t="s">
        <v>32</v>
      </c>
      <c r="AR58" s="209" t="s">
        <v>32</v>
      </c>
      <c r="AS58" s="209" t="s">
        <v>32</v>
      </c>
      <c r="AT58" s="116"/>
      <c r="AU58" s="116">
        <f t="shared" si="13"/>
        <v>53</v>
      </c>
      <c r="AV58" s="207" t="s">
        <v>31</v>
      </c>
      <c r="AW58" s="207" t="s">
        <v>33</v>
      </c>
      <c r="AX58" s="207" t="s">
        <v>31</v>
      </c>
      <c r="AY58" s="207" t="s">
        <v>30</v>
      </c>
      <c r="AZ58" s="207" t="s">
        <v>31</v>
      </c>
      <c r="BA58" s="207" t="s">
        <v>30</v>
      </c>
      <c r="BB58" s="207" t="s">
        <v>30</v>
      </c>
      <c r="BC58" s="207" t="s">
        <v>30</v>
      </c>
      <c r="BD58" s="207" t="s">
        <v>31</v>
      </c>
      <c r="BE58" s="207" t="s">
        <v>33</v>
      </c>
      <c r="BF58" s="207" t="s">
        <v>31</v>
      </c>
      <c r="BG58" s="207" t="s">
        <v>30</v>
      </c>
      <c r="BH58" s="207"/>
      <c r="BI58" s="116">
        <f t="shared" si="14"/>
        <v>53</v>
      </c>
      <c r="BJ58" s="217" t="s">
        <v>30</v>
      </c>
      <c r="BK58" s="214" t="s">
        <v>31</v>
      </c>
      <c r="BL58" s="214" t="s">
        <v>71</v>
      </c>
      <c r="BM58" s="214" t="s">
        <v>33</v>
      </c>
      <c r="BN58" s="214" t="s">
        <v>30</v>
      </c>
      <c r="BO58" s="214" t="s">
        <v>33</v>
      </c>
      <c r="BP58" s="214" t="s">
        <v>30</v>
      </c>
      <c r="BQ58" s="214" t="s">
        <v>32</v>
      </c>
      <c r="BR58" s="214" t="s">
        <v>30</v>
      </c>
      <c r="BS58" s="214" t="s">
        <v>32</v>
      </c>
      <c r="BT58" s="201" t="s">
        <v>31</v>
      </c>
      <c r="BU58" s="201" t="s">
        <v>33</v>
      </c>
      <c r="BV58" s="190"/>
      <c r="BW58" s="292"/>
      <c r="BX58" s="292"/>
      <c r="BY58" s="292"/>
      <c r="BZ58" s="292"/>
      <c r="CA58" s="292"/>
      <c r="CB58" s="292"/>
    </row>
    <row r="59" spans="2:80" s="252" customFormat="1" ht="19.5" customHeight="1">
      <c r="B59" s="252">
        <v>54</v>
      </c>
      <c r="C59" s="375"/>
      <c r="D59" s="513" t="str">
        <f>IF(C59="","",INDEX('Master Pilot List'!B$4:D172,MATCH(C59,'Master Pilot List'!B$4:B$119,0),2))</f>
        <v/>
      </c>
      <c r="E59" s="514" t="str">
        <f>IF(C59="","",INDEX('Master Pilot List'!B$4:D172,MATCH(C59,'Master Pilot List'!B$4:B$119,0),3))</f>
        <v/>
      </c>
      <c r="F59" s="68" t="str">
        <f t="shared" si="27"/>
        <v>B</v>
      </c>
      <c r="G59" s="218" t="str">
        <f t="shared" si="28"/>
        <v>A</v>
      </c>
      <c r="H59" s="37" t="str">
        <f t="shared" si="29"/>
        <v>B</v>
      </c>
      <c r="I59" s="218" t="str">
        <f t="shared" si="30"/>
        <v>A</v>
      </c>
      <c r="J59" s="37" t="str">
        <f t="shared" si="31"/>
        <v>B</v>
      </c>
      <c r="K59" s="218" t="str">
        <f t="shared" si="32"/>
        <v>B</v>
      </c>
      <c r="L59" s="37" t="str">
        <f t="shared" si="33"/>
        <v>A</v>
      </c>
      <c r="M59" s="218" t="str">
        <f t="shared" si="34"/>
        <v>B</v>
      </c>
      <c r="N59" s="37" t="str">
        <f t="shared" si="35"/>
        <v>B</v>
      </c>
      <c r="O59" s="218" t="str">
        <f t="shared" si="36"/>
        <v>A</v>
      </c>
      <c r="P59" s="37" t="str">
        <f t="shared" si="37"/>
        <v>B</v>
      </c>
      <c r="Q59" s="220" t="str">
        <f t="shared" si="38"/>
        <v>B</v>
      </c>
      <c r="R59" s="190"/>
      <c r="S59" s="116">
        <f t="shared" si="39"/>
        <v>54</v>
      </c>
      <c r="T59" s="209" t="s">
        <v>31</v>
      </c>
      <c r="U59" s="209" t="s">
        <v>30</v>
      </c>
      <c r="V59" s="209" t="s">
        <v>31</v>
      </c>
      <c r="W59" s="209" t="s">
        <v>30</v>
      </c>
      <c r="X59" s="209" t="s">
        <v>31</v>
      </c>
      <c r="Y59" s="209" t="s">
        <v>31</v>
      </c>
      <c r="Z59" s="209" t="s">
        <v>30</v>
      </c>
      <c r="AA59" s="209" t="s">
        <v>31</v>
      </c>
      <c r="AB59" s="209" t="s">
        <v>31</v>
      </c>
      <c r="AC59" s="209" t="s">
        <v>30</v>
      </c>
      <c r="AD59" s="209" t="s">
        <v>31</v>
      </c>
      <c r="AE59" s="209" t="s">
        <v>31</v>
      </c>
      <c r="AF59" s="215"/>
      <c r="AG59" s="116">
        <f t="shared" si="12"/>
        <v>54</v>
      </c>
      <c r="AH59" s="209" t="s">
        <v>31</v>
      </c>
      <c r="AI59" s="209" t="s">
        <v>32</v>
      </c>
      <c r="AJ59" s="209" t="s">
        <v>31</v>
      </c>
      <c r="AK59" s="209" t="s">
        <v>31</v>
      </c>
      <c r="AL59" s="209" t="s">
        <v>30</v>
      </c>
      <c r="AM59" s="209" t="s">
        <v>30</v>
      </c>
      <c r="AN59" s="209" t="s">
        <v>32</v>
      </c>
      <c r="AO59" s="209" t="s">
        <v>32</v>
      </c>
      <c r="AP59" s="209" t="s">
        <v>31</v>
      </c>
      <c r="AQ59" s="209" t="s">
        <v>32</v>
      </c>
      <c r="AR59" s="209" t="s">
        <v>31</v>
      </c>
      <c r="AS59" s="209" t="s">
        <v>31</v>
      </c>
      <c r="AT59" s="116"/>
      <c r="AU59" s="116">
        <f t="shared" si="13"/>
        <v>54</v>
      </c>
      <c r="AV59" s="207" t="s">
        <v>30</v>
      </c>
      <c r="AW59" s="207" t="s">
        <v>31</v>
      </c>
      <c r="AX59" s="207" t="s">
        <v>30</v>
      </c>
      <c r="AY59" s="207" t="s">
        <v>32</v>
      </c>
      <c r="AZ59" s="207" t="s">
        <v>33</v>
      </c>
      <c r="BA59" s="207" t="s">
        <v>32</v>
      </c>
      <c r="BB59" s="207" t="s">
        <v>31</v>
      </c>
      <c r="BC59" s="207" t="s">
        <v>31</v>
      </c>
      <c r="BD59" s="207" t="s">
        <v>30</v>
      </c>
      <c r="BE59" s="207" t="s">
        <v>31</v>
      </c>
      <c r="BF59" s="207" t="s">
        <v>30</v>
      </c>
      <c r="BG59" s="207" t="s">
        <v>32</v>
      </c>
      <c r="BH59" s="207"/>
      <c r="BI59" s="116">
        <f t="shared" si="14"/>
        <v>54</v>
      </c>
      <c r="BJ59" s="217" t="s">
        <v>32</v>
      </c>
      <c r="BK59" s="214" t="s">
        <v>71</v>
      </c>
      <c r="BL59" s="214" t="s">
        <v>31</v>
      </c>
      <c r="BM59" s="214" t="s">
        <v>30</v>
      </c>
      <c r="BN59" s="214" t="s">
        <v>33</v>
      </c>
      <c r="BO59" s="214" t="s">
        <v>71</v>
      </c>
      <c r="BP59" s="214" t="s">
        <v>71</v>
      </c>
      <c r="BQ59" s="214" t="s">
        <v>71</v>
      </c>
      <c r="BR59" s="214" t="s">
        <v>31</v>
      </c>
      <c r="BS59" s="214" t="s">
        <v>33</v>
      </c>
      <c r="BT59" s="201" t="s">
        <v>30</v>
      </c>
      <c r="BU59" s="201" t="s">
        <v>30</v>
      </c>
      <c r="BV59" s="190"/>
      <c r="BW59" s="292"/>
      <c r="BX59" s="292"/>
      <c r="BY59" s="292"/>
      <c r="BZ59" s="292"/>
      <c r="CA59" s="292"/>
      <c r="CB59" s="292"/>
    </row>
    <row r="60" spans="2:80" s="252" customFormat="1" ht="19.5" customHeight="1">
      <c r="B60" s="252">
        <v>55</v>
      </c>
      <c r="C60" s="375"/>
      <c r="D60" s="513" t="str">
        <f>IF(C60="","",INDEX('Master Pilot List'!B$4:D173,MATCH(C60,'Master Pilot List'!B$4:B$119,0),2))</f>
        <v/>
      </c>
      <c r="E60" s="514" t="str">
        <f>IF(C60="","",INDEX('Master Pilot List'!B$4:D173,MATCH(C60,'Master Pilot List'!B$4:B$119,0),3))</f>
        <v/>
      </c>
      <c r="F60" s="68" t="str">
        <f t="shared" si="27"/>
        <v>A</v>
      </c>
      <c r="G60" s="218" t="str">
        <f t="shared" si="28"/>
        <v>B</v>
      </c>
      <c r="H60" s="37" t="str">
        <f t="shared" si="29"/>
        <v>A</v>
      </c>
      <c r="I60" s="218" t="str">
        <f t="shared" si="30"/>
        <v>A</v>
      </c>
      <c r="J60" s="37" t="str">
        <f t="shared" si="31"/>
        <v>B</v>
      </c>
      <c r="K60" s="218" t="str">
        <f t="shared" si="32"/>
        <v>A</v>
      </c>
      <c r="L60" s="37" t="str">
        <f t="shared" si="33"/>
        <v>A</v>
      </c>
      <c r="M60" s="218" t="str">
        <f t="shared" si="34"/>
        <v>A</v>
      </c>
      <c r="N60" s="37" t="str">
        <f t="shared" si="35"/>
        <v>A</v>
      </c>
      <c r="O60" s="218" t="str">
        <f t="shared" si="36"/>
        <v>B</v>
      </c>
      <c r="P60" s="37" t="str">
        <f t="shared" si="37"/>
        <v>A</v>
      </c>
      <c r="Q60" s="220" t="str">
        <f t="shared" si="38"/>
        <v>A</v>
      </c>
      <c r="R60" s="190"/>
      <c r="S60" s="116">
        <f t="shared" si="39"/>
        <v>55</v>
      </c>
      <c r="T60" s="209" t="s">
        <v>30</v>
      </c>
      <c r="U60" s="209" t="s">
        <v>31</v>
      </c>
      <c r="V60" s="209" t="s">
        <v>30</v>
      </c>
      <c r="W60" s="209" t="s">
        <v>30</v>
      </c>
      <c r="X60" s="209" t="s">
        <v>31</v>
      </c>
      <c r="Y60" s="209" t="s">
        <v>30</v>
      </c>
      <c r="Z60" s="209" t="s">
        <v>30</v>
      </c>
      <c r="AA60" s="209" t="s">
        <v>30</v>
      </c>
      <c r="AB60" s="209" t="s">
        <v>30</v>
      </c>
      <c r="AC60" s="209" t="s">
        <v>31</v>
      </c>
      <c r="AD60" s="209" t="s">
        <v>30</v>
      </c>
      <c r="AE60" s="209" t="s">
        <v>30</v>
      </c>
      <c r="AF60" s="215"/>
      <c r="AG60" s="116">
        <f t="shared" si="12"/>
        <v>55</v>
      </c>
      <c r="AH60" s="209" t="s">
        <v>32</v>
      </c>
      <c r="AI60" s="209" t="s">
        <v>31</v>
      </c>
      <c r="AJ60" s="209" t="s">
        <v>32</v>
      </c>
      <c r="AK60" s="209" t="s">
        <v>32</v>
      </c>
      <c r="AL60" s="209" t="s">
        <v>31</v>
      </c>
      <c r="AM60" s="209" t="s">
        <v>32</v>
      </c>
      <c r="AN60" s="209" t="s">
        <v>31</v>
      </c>
      <c r="AO60" s="209" t="s">
        <v>30</v>
      </c>
      <c r="AP60" s="209" t="s">
        <v>32</v>
      </c>
      <c r="AQ60" s="209" t="s">
        <v>31</v>
      </c>
      <c r="AR60" s="209" t="s">
        <v>32</v>
      </c>
      <c r="AS60" s="209" t="s">
        <v>32</v>
      </c>
      <c r="AT60" s="116"/>
      <c r="AU60" s="116">
        <f t="shared" si="13"/>
        <v>55</v>
      </c>
      <c r="AV60" s="207" t="s">
        <v>33</v>
      </c>
      <c r="AW60" s="207" t="s">
        <v>32</v>
      </c>
      <c r="AX60" s="207" t="s">
        <v>33</v>
      </c>
      <c r="AY60" s="207" t="s">
        <v>31</v>
      </c>
      <c r="AZ60" s="207" t="s">
        <v>30</v>
      </c>
      <c r="BA60" s="207" t="s">
        <v>31</v>
      </c>
      <c r="BB60" s="207" t="s">
        <v>32</v>
      </c>
      <c r="BC60" s="207" t="s">
        <v>32</v>
      </c>
      <c r="BD60" s="207" t="s">
        <v>33</v>
      </c>
      <c r="BE60" s="207" t="s">
        <v>32</v>
      </c>
      <c r="BF60" s="207" t="s">
        <v>33</v>
      </c>
      <c r="BG60" s="207" t="s">
        <v>31</v>
      </c>
      <c r="BH60" s="207"/>
      <c r="BI60" s="116">
        <f t="shared" si="14"/>
        <v>55</v>
      </c>
      <c r="BJ60" s="217" t="s">
        <v>31</v>
      </c>
      <c r="BK60" s="214" t="s">
        <v>33</v>
      </c>
      <c r="BL60" s="214" t="s">
        <v>33</v>
      </c>
      <c r="BM60" s="214" t="s">
        <v>31</v>
      </c>
      <c r="BN60" s="214" t="s">
        <v>71</v>
      </c>
      <c r="BO60" s="214" t="s">
        <v>32</v>
      </c>
      <c r="BP60" s="214" t="s">
        <v>32</v>
      </c>
      <c r="BQ60" s="214" t="s">
        <v>30</v>
      </c>
      <c r="BR60" s="214" t="s">
        <v>33</v>
      </c>
      <c r="BS60" s="214" t="s">
        <v>71</v>
      </c>
      <c r="BT60" s="201" t="s">
        <v>33</v>
      </c>
      <c r="BU60" s="201" t="s">
        <v>71</v>
      </c>
      <c r="BV60" s="190"/>
      <c r="BW60" s="292"/>
      <c r="BX60" s="292"/>
      <c r="BY60" s="292"/>
      <c r="BZ60" s="292"/>
      <c r="CA60" s="292"/>
      <c r="CB60" s="292"/>
    </row>
    <row r="61" spans="2:80" s="252" customFormat="1" ht="19.5" customHeight="1">
      <c r="B61" s="252">
        <v>56</v>
      </c>
      <c r="C61" s="375"/>
      <c r="D61" s="513" t="str">
        <f>IF(C61="","",INDEX('Master Pilot List'!B$4:D174,MATCH(C61,'Master Pilot List'!B$4:B$119,0),2))</f>
        <v/>
      </c>
      <c r="E61" s="514" t="str">
        <f>IF(C61="","",INDEX('Master Pilot List'!B$4:D174,MATCH(C61,'Master Pilot List'!B$4:B$119,0),3))</f>
        <v/>
      </c>
      <c r="F61" s="68" t="str">
        <f t="shared" si="27"/>
        <v>B</v>
      </c>
      <c r="G61" s="218" t="str">
        <f t="shared" si="28"/>
        <v>A</v>
      </c>
      <c r="H61" s="37" t="str">
        <f t="shared" si="29"/>
        <v>B</v>
      </c>
      <c r="I61" s="218" t="str">
        <f t="shared" si="30"/>
        <v>B</v>
      </c>
      <c r="J61" s="37" t="str">
        <f t="shared" si="31"/>
        <v>A</v>
      </c>
      <c r="K61" s="218" t="str">
        <f t="shared" si="32"/>
        <v>B</v>
      </c>
      <c r="L61" s="37" t="str">
        <f t="shared" si="33"/>
        <v>B</v>
      </c>
      <c r="M61" s="218" t="str">
        <f t="shared" si="34"/>
        <v>B</v>
      </c>
      <c r="N61" s="37" t="str">
        <f t="shared" si="35"/>
        <v>B</v>
      </c>
      <c r="O61" s="218" t="str">
        <f t="shared" si="36"/>
        <v>A</v>
      </c>
      <c r="P61" s="37" t="str">
        <f t="shared" si="37"/>
        <v>B</v>
      </c>
      <c r="Q61" s="220" t="str">
        <f t="shared" si="38"/>
        <v>B</v>
      </c>
      <c r="R61" s="190"/>
      <c r="S61" s="116">
        <f t="shared" si="39"/>
        <v>56</v>
      </c>
      <c r="T61" s="209" t="s">
        <v>31</v>
      </c>
      <c r="U61" s="209" t="s">
        <v>30</v>
      </c>
      <c r="V61" s="209" t="s">
        <v>31</v>
      </c>
      <c r="W61" s="209" t="s">
        <v>31</v>
      </c>
      <c r="X61" s="209" t="s">
        <v>30</v>
      </c>
      <c r="Y61" s="209" t="s">
        <v>31</v>
      </c>
      <c r="Z61" s="209" t="s">
        <v>31</v>
      </c>
      <c r="AA61" s="209" t="s">
        <v>31</v>
      </c>
      <c r="AB61" s="209" t="s">
        <v>31</v>
      </c>
      <c r="AC61" s="209" t="s">
        <v>30</v>
      </c>
      <c r="AD61" s="209" t="s">
        <v>31</v>
      </c>
      <c r="AE61" s="209" t="s">
        <v>31</v>
      </c>
      <c r="AF61" s="215"/>
      <c r="AG61" s="116">
        <f t="shared" si="12"/>
        <v>56</v>
      </c>
      <c r="AH61" s="209" t="s">
        <v>30</v>
      </c>
      <c r="AI61" s="209" t="s">
        <v>30</v>
      </c>
      <c r="AJ61" s="209" t="s">
        <v>30</v>
      </c>
      <c r="AK61" s="209" t="s">
        <v>30</v>
      </c>
      <c r="AL61" s="209" t="s">
        <v>32</v>
      </c>
      <c r="AM61" s="209" t="s">
        <v>31</v>
      </c>
      <c r="AN61" s="209" t="s">
        <v>30</v>
      </c>
      <c r="AO61" s="209" t="s">
        <v>31</v>
      </c>
      <c r="AP61" s="209" t="s">
        <v>30</v>
      </c>
      <c r="AQ61" s="209" t="s">
        <v>30</v>
      </c>
      <c r="AR61" s="209" t="s">
        <v>30</v>
      </c>
      <c r="AS61" s="209" t="s">
        <v>30</v>
      </c>
      <c r="AT61" s="116"/>
      <c r="AU61" s="116">
        <f t="shared" si="13"/>
        <v>56</v>
      </c>
      <c r="AV61" s="207" t="s">
        <v>32</v>
      </c>
      <c r="AW61" s="207" t="s">
        <v>30</v>
      </c>
      <c r="AX61" s="207" t="s">
        <v>32</v>
      </c>
      <c r="AY61" s="207" t="s">
        <v>33</v>
      </c>
      <c r="AZ61" s="207" t="s">
        <v>32</v>
      </c>
      <c r="BA61" s="207" t="s">
        <v>33</v>
      </c>
      <c r="BB61" s="207" t="s">
        <v>33</v>
      </c>
      <c r="BC61" s="207" t="s">
        <v>33</v>
      </c>
      <c r="BD61" s="207" t="s">
        <v>32</v>
      </c>
      <c r="BE61" s="207" t="s">
        <v>30</v>
      </c>
      <c r="BF61" s="207" t="s">
        <v>32</v>
      </c>
      <c r="BG61" s="207" t="s">
        <v>33</v>
      </c>
      <c r="BH61" s="207"/>
      <c r="BI61" s="116">
        <f t="shared" si="14"/>
        <v>56</v>
      </c>
      <c r="BJ61" s="217" t="s">
        <v>31</v>
      </c>
      <c r="BK61" s="214" t="s">
        <v>31</v>
      </c>
      <c r="BL61" s="214" t="s">
        <v>32</v>
      </c>
      <c r="BM61" s="214" t="s">
        <v>30</v>
      </c>
      <c r="BN61" s="214" t="s">
        <v>33</v>
      </c>
      <c r="BO61" s="214" t="s">
        <v>31</v>
      </c>
      <c r="BP61" s="214" t="s">
        <v>30</v>
      </c>
      <c r="BQ61" s="214" t="s">
        <v>31</v>
      </c>
      <c r="BR61" s="214" t="s">
        <v>30</v>
      </c>
      <c r="BS61" s="214" t="s">
        <v>30</v>
      </c>
      <c r="BT61" s="201" t="s">
        <v>30</v>
      </c>
      <c r="BU61" s="201" t="s">
        <v>30</v>
      </c>
      <c r="BV61" s="190"/>
      <c r="BW61" s="292"/>
      <c r="BX61" s="292"/>
      <c r="BY61" s="292"/>
      <c r="BZ61" s="292"/>
      <c r="CA61" s="292"/>
      <c r="CB61" s="292"/>
    </row>
    <row r="62" spans="2:80" s="252" customFormat="1" ht="19.5" customHeight="1">
      <c r="B62" s="252">
        <v>57</v>
      </c>
      <c r="C62" s="375"/>
      <c r="D62" s="513" t="str">
        <f>IF(C62="","",INDEX('Master Pilot List'!B$4:D175,MATCH(C62,'Master Pilot List'!B$4:B$119,0),2))</f>
        <v/>
      </c>
      <c r="E62" s="514" t="str">
        <f>IF(C62="","",INDEX('Master Pilot List'!B$4:D175,MATCH(C62,'Master Pilot List'!B$4:B$119,0),3))</f>
        <v/>
      </c>
      <c r="F62" s="68" t="str">
        <f t="shared" si="27"/>
        <v>A</v>
      </c>
      <c r="G62" s="218" t="str">
        <f t="shared" si="28"/>
        <v>B</v>
      </c>
      <c r="H62" s="37" t="str">
        <f t="shared" si="29"/>
        <v>B</v>
      </c>
      <c r="I62" s="218" t="str">
        <f t="shared" si="30"/>
        <v>A</v>
      </c>
      <c r="J62" s="37" t="str">
        <f t="shared" si="31"/>
        <v>B</v>
      </c>
      <c r="K62" s="218" t="str">
        <f t="shared" si="32"/>
        <v>A</v>
      </c>
      <c r="L62" s="37" t="str">
        <f t="shared" si="33"/>
        <v>A</v>
      </c>
      <c r="M62" s="218" t="str">
        <f t="shared" si="34"/>
        <v>B</v>
      </c>
      <c r="N62" s="37" t="str">
        <f t="shared" si="35"/>
        <v>A</v>
      </c>
      <c r="O62" s="218" t="str">
        <f t="shared" si="36"/>
        <v>B</v>
      </c>
      <c r="P62" s="37" t="str">
        <f t="shared" si="37"/>
        <v>B</v>
      </c>
      <c r="Q62" s="220" t="str">
        <f t="shared" si="38"/>
        <v>A</v>
      </c>
      <c r="R62" s="190"/>
      <c r="S62" s="116">
        <f t="shared" si="39"/>
        <v>57</v>
      </c>
      <c r="T62" s="209" t="s">
        <v>30</v>
      </c>
      <c r="U62" s="209" t="s">
        <v>31</v>
      </c>
      <c r="V62" s="209" t="s">
        <v>31</v>
      </c>
      <c r="W62" s="209" t="s">
        <v>30</v>
      </c>
      <c r="X62" s="209" t="s">
        <v>31</v>
      </c>
      <c r="Y62" s="209" t="s">
        <v>30</v>
      </c>
      <c r="Z62" s="209" t="s">
        <v>30</v>
      </c>
      <c r="AA62" s="209" t="s">
        <v>31</v>
      </c>
      <c r="AB62" s="209" t="s">
        <v>30</v>
      </c>
      <c r="AC62" s="209" t="s">
        <v>31</v>
      </c>
      <c r="AD62" s="209" t="s">
        <v>31</v>
      </c>
      <c r="AE62" s="209" t="s">
        <v>30</v>
      </c>
      <c r="AF62" s="215"/>
      <c r="AG62" s="116">
        <f t="shared" si="12"/>
        <v>57</v>
      </c>
      <c r="AH62" s="209" t="s">
        <v>31</v>
      </c>
      <c r="AI62" s="209" t="s">
        <v>30</v>
      </c>
      <c r="AJ62" s="209" t="s">
        <v>31</v>
      </c>
      <c r="AK62" s="209" t="s">
        <v>30</v>
      </c>
      <c r="AL62" s="209" t="s">
        <v>30</v>
      </c>
      <c r="AM62" s="209" t="s">
        <v>32</v>
      </c>
      <c r="AN62" s="209" t="s">
        <v>31</v>
      </c>
      <c r="AO62" s="209" t="s">
        <v>31</v>
      </c>
      <c r="AP62" s="209" t="s">
        <v>31</v>
      </c>
      <c r="AQ62" s="209" t="s">
        <v>30</v>
      </c>
      <c r="AR62" s="209" t="s">
        <v>31</v>
      </c>
      <c r="AS62" s="209" t="s">
        <v>30</v>
      </c>
      <c r="AT62" s="116"/>
      <c r="AU62" s="116">
        <f t="shared" si="13"/>
        <v>57</v>
      </c>
      <c r="AV62" s="207" t="s">
        <v>33</v>
      </c>
      <c r="AW62" s="207" t="s">
        <v>33</v>
      </c>
      <c r="AX62" s="207" t="s">
        <v>31</v>
      </c>
      <c r="AY62" s="207" t="s">
        <v>31</v>
      </c>
      <c r="AZ62" s="207" t="s">
        <v>32</v>
      </c>
      <c r="BA62" s="207" t="s">
        <v>30</v>
      </c>
      <c r="BB62" s="207" t="s">
        <v>33</v>
      </c>
      <c r="BC62" s="207" t="s">
        <v>33</v>
      </c>
      <c r="BD62" s="207" t="s">
        <v>33</v>
      </c>
      <c r="BE62" s="207" t="s">
        <v>33</v>
      </c>
      <c r="BF62" s="207" t="s">
        <v>31</v>
      </c>
      <c r="BG62" s="207" t="s">
        <v>31</v>
      </c>
      <c r="BH62" s="207"/>
      <c r="BI62" s="116">
        <f t="shared" si="14"/>
        <v>57</v>
      </c>
      <c r="BJ62" s="217" t="s">
        <v>71</v>
      </c>
      <c r="BK62" s="214" t="s">
        <v>33</v>
      </c>
      <c r="BL62" s="214" t="s">
        <v>31</v>
      </c>
      <c r="BM62" s="214" t="s">
        <v>31</v>
      </c>
      <c r="BN62" s="214" t="s">
        <v>31</v>
      </c>
      <c r="BO62" s="214" t="s">
        <v>33</v>
      </c>
      <c r="BP62" s="214" t="s">
        <v>32</v>
      </c>
      <c r="BQ62" s="214" t="s">
        <v>33</v>
      </c>
      <c r="BR62" s="214" t="s">
        <v>32</v>
      </c>
      <c r="BS62" s="214" t="s">
        <v>33</v>
      </c>
      <c r="BT62" s="201" t="s">
        <v>71</v>
      </c>
      <c r="BU62" s="201" t="s">
        <v>31</v>
      </c>
      <c r="BV62" s="190"/>
      <c r="BW62" s="292"/>
      <c r="BX62" s="292"/>
      <c r="BY62" s="292"/>
      <c r="BZ62" s="292"/>
      <c r="CA62" s="292"/>
      <c r="CB62" s="292"/>
    </row>
    <row r="63" spans="2:80" s="252" customFormat="1" ht="19.5" customHeight="1">
      <c r="B63" s="252">
        <v>58</v>
      </c>
      <c r="C63" s="375"/>
      <c r="D63" s="513" t="str">
        <f>IF(C63="","",INDEX('Master Pilot List'!B$4:D176,MATCH(C63,'Master Pilot List'!B$4:B$119,0),2))</f>
        <v/>
      </c>
      <c r="E63" s="514" t="str">
        <f>IF(C63="","",INDEX('Master Pilot List'!B$4:D176,MATCH(C63,'Master Pilot List'!B$4:B$119,0),3))</f>
        <v/>
      </c>
      <c r="F63" s="68" t="str">
        <f t="shared" si="27"/>
        <v>B</v>
      </c>
      <c r="G63" s="218" t="str">
        <f t="shared" si="28"/>
        <v>A</v>
      </c>
      <c r="H63" s="37" t="str">
        <f t="shared" si="29"/>
        <v>A</v>
      </c>
      <c r="I63" s="218" t="str">
        <f t="shared" si="30"/>
        <v>B</v>
      </c>
      <c r="J63" s="37" t="str">
        <f t="shared" si="31"/>
        <v>A</v>
      </c>
      <c r="K63" s="218" t="str">
        <f t="shared" si="32"/>
        <v>B</v>
      </c>
      <c r="L63" s="37" t="str">
        <f t="shared" si="33"/>
        <v>B</v>
      </c>
      <c r="M63" s="218" t="str">
        <f t="shared" si="34"/>
        <v>A</v>
      </c>
      <c r="N63" s="37" t="str">
        <f t="shared" si="35"/>
        <v>B</v>
      </c>
      <c r="O63" s="218" t="str">
        <f t="shared" si="36"/>
        <v>A</v>
      </c>
      <c r="P63" s="37" t="str">
        <f t="shared" si="37"/>
        <v>A</v>
      </c>
      <c r="Q63" s="220" t="str">
        <f t="shared" si="38"/>
        <v>B</v>
      </c>
      <c r="R63" s="190"/>
      <c r="S63" s="116">
        <f t="shared" si="39"/>
        <v>58</v>
      </c>
      <c r="T63" s="209" t="s">
        <v>31</v>
      </c>
      <c r="U63" s="209" t="s">
        <v>30</v>
      </c>
      <c r="V63" s="209" t="s">
        <v>30</v>
      </c>
      <c r="W63" s="209" t="s">
        <v>31</v>
      </c>
      <c r="X63" s="209" t="s">
        <v>30</v>
      </c>
      <c r="Y63" s="209" t="s">
        <v>31</v>
      </c>
      <c r="Z63" s="209" t="s">
        <v>31</v>
      </c>
      <c r="AA63" s="209" t="s">
        <v>30</v>
      </c>
      <c r="AB63" s="209" t="s">
        <v>31</v>
      </c>
      <c r="AC63" s="209" t="s">
        <v>30</v>
      </c>
      <c r="AD63" s="209" t="s">
        <v>30</v>
      </c>
      <c r="AE63" s="209" t="s">
        <v>31</v>
      </c>
      <c r="AF63" s="215"/>
      <c r="AG63" s="116">
        <f t="shared" si="12"/>
        <v>58</v>
      </c>
      <c r="AH63" s="209" t="s">
        <v>30</v>
      </c>
      <c r="AI63" s="209" t="s">
        <v>32</v>
      </c>
      <c r="AJ63" s="209" t="s">
        <v>32</v>
      </c>
      <c r="AK63" s="209" t="s">
        <v>32</v>
      </c>
      <c r="AL63" s="209" t="s">
        <v>31</v>
      </c>
      <c r="AM63" s="209" t="s">
        <v>30</v>
      </c>
      <c r="AN63" s="209" t="s">
        <v>30</v>
      </c>
      <c r="AO63" s="209" t="s">
        <v>30</v>
      </c>
      <c r="AP63" s="209" t="s">
        <v>30</v>
      </c>
      <c r="AQ63" s="209" t="s">
        <v>32</v>
      </c>
      <c r="AR63" s="209" t="s">
        <v>32</v>
      </c>
      <c r="AS63" s="209" t="s">
        <v>32</v>
      </c>
      <c r="AT63" s="116"/>
      <c r="AU63" s="116">
        <f t="shared" si="13"/>
        <v>58</v>
      </c>
      <c r="AV63" s="207" t="s">
        <v>31</v>
      </c>
      <c r="AW63" s="207" t="s">
        <v>30</v>
      </c>
      <c r="AX63" s="207" t="s">
        <v>33</v>
      </c>
      <c r="AY63" s="207" t="s">
        <v>33</v>
      </c>
      <c r="AZ63" s="207" t="s">
        <v>33</v>
      </c>
      <c r="BA63" s="207" t="s">
        <v>33</v>
      </c>
      <c r="BB63" s="207" t="s">
        <v>31</v>
      </c>
      <c r="BC63" s="207" t="s">
        <v>32</v>
      </c>
      <c r="BD63" s="207" t="s">
        <v>31</v>
      </c>
      <c r="BE63" s="207" t="s">
        <v>30</v>
      </c>
      <c r="BF63" s="207" t="s">
        <v>33</v>
      </c>
      <c r="BG63" s="207" t="s">
        <v>33</v>
      </c>
      <c r="BH63" s="207"/>
      <c r="BI63" s="116">
        <f t="shared" si="14"/>
        <v>58</v>
      </c>
      <c r="BJ63" s="217" t="s">
        <v>30</v>
      </c>
      <c r="BK63" s="214" t="s">
        <v>30</v>
      </c>
      <c r="BL63" s="214" t="s">
        <v>71</v>
      </c>
      <c r="BM63" s="214" t="s">
        <v>33</v>
      </c>
      <c r="BN63" s="214" t="s">
        <v>71</v>
      </c>
      <c r="BO63" s="214" t="s">
        <v>32</v>
      </c>
      <c r="BP63" s="214" t="s">
        <v>31</v>
      </c>
      <c r="BQ63" s="214" t="s">
        <v>30</v>
      </c>
      <c r="BR63" s="214" t="s">
        <v>33</v>
      </c>
      <c r="BS63" s="214" t="s">
        <v>71</v>
      </c>
      <c r="BT63" s="201" t="s">
        <v>31</v>
      </c>
      <c r="BU63" s="201" t="s">
        <v>71</v>
      </c>
      <c r="BV63" s="190"/>
      <c r="BW63" s="292"/>
      <c r="BX63" s="292"/>
      <c r="BY63" s="292"/>
      <c r="BZ63" s="292"/>
      <c r="CA63" s="292"/>
      <c r="CB63" s="292"/>
    </row>
    <row r="64" spans="2:80" s="252" customFormat="1" ht="19.5" customHeight="1">
      <c r="B64" s="252">
        <v>59</v>
      </c>
      <c r="C64" s="375"/>
      <c r="D64" s="513" t="str">
        <f>IF(C64="","",INDEX('Master Pilot List'!B$4:D177,MATCH(C64,'Master Pilot List'!B$4:B$119,0),2))</f>
        <v/>
      </c>
      <c r="E64" s="514" t="str">
        <f>IF(C64="","",INDEX('Master Pilot List'!B$4:D177,MATCH(C64,'Master Pilot List'!B$4:B$119,0),3))</f>
        <v/>
      </c>
      <c r="F64" s="68" t="str">
        <f t="shared" si="27"/>
        <v>A</v>
      </c>
      <c r="G64" s="218" t="str">
        <f t="shared" si="28"/>
        <v>B</v>
      </c>
      <c r="H64" s="37" t="str">
        <f t="shared" si="29"/>
        <v>B</v>
      </c>
      <c r="I64" s="218" t="str">
        <f t="shared" si="30"/>
        <v>B</v>
      </c>
      <c r="J64" s="37" t="str">
        <f t="shared" si="31"/>
        <v>B</v>
      </c>
      <c r="K64" s="218" t="str">
        <f t="shared" si="32"/>
        <v>A</v>
      </c>
      <c r="L64" s="37" t="str">
        <f t="shared" si="33"/>
        <v>B</v>
      </c>
      <c r="M64" s="218" t="str">
        <f t="shared" si="34"/>
        <v>B</v>
      </c>
      <c r="N64" s="37" t="str">
        <f t="shared" si="35"/>
        <v>A</v>
      </c>
      <c r="O64" s="218" t="str">
        <f t="shared" si="36"/>
        <v>B</v>
      </c>
      <c r="P64" s="37" t="str">
        <f t="shared" si="37"/>
        <v>B</v>
      </c>
      <c r="Q64" s="220" t="str">
        <f t="shared" si="38"/>
        <v>A</v>
      </c>
      <c r="R64" s="190"/>
      <c r="S64" s="116">
        <f t="shared" si="39"/>
        <v>59</v>
      </c>
      <c r="T64" s="209" t="s">
        <v>30</v>
      </c>
      <c r="U64" s="209" t="s">
        <v>31</v>
      </c>
      <c r="V64" s="209" t="s">
        <v>31</v>
      </c>
      <c r="W64" s="209" t="s">
        <v>31</v>
      </c>
      <c r="X64" s="209" t="s">
        <v>31</v>
      </c>
      <c r="Y64" s="209" t="s">
        <v>30</v>
      </c>
      <c r="Z64" s="209" t="s">
        <v>31</v>
      </c>
      <c r="AA64" s="209" t="s">
        <v>31</v>
      </c>
      <c r="AB64" s="209" t="s">
        <v>30</v>
      </c>
      <c r="AC64" s="209" t="s">
        <v>31</v>
      </c>
      <c r="AD64" s="209" t="s">
        <v>31</v>
      </c>
      <c r="AE64" s="209" t="s">
        <v>30</v>
      </c>
      <c r="AF64" s="215"/>
      <c r="AG64" s="116">
        <f t="shared" si="12"/>
        <v>59</v>
      </c>
      <c r="AH64" s="209" t="s">
        <v>32</v>
      </c>
      <c r="AI64" s="209" t="s">
        <v>31</v>
      </c>
      <c r="AJ64" s="209" t="s">
        <v>30</v>
      </c>
      <c r="AK64" s="209" t="s">
        <v>31</v>
      </c>
      <c r="AL64" s="209" t="s">
        <v>32</v>
      </c>
      <c r="AM64" s="209" t="s">
        <v>31</v>
      </c>
      <c r="AN64" s="209" t="s">
        <v>32</v>
      </c>
      <c r="AO64" s="209" t="s">
        <v>32</v>
      </c>
      <c r="AP64" s="209" t="s">
        <v>32</v>
      </c>
      <c r="AQ64" s="209" t="s">
        <v>31</v>
      </c>
      <c r="AR64" s="209" t="s">
        <v>30</v>
      </c>
      <c r="AS64" s="209" t="s">
        <v>31</v>
      </c>
      <c r="AT64" s="116"/>
      <c r="AU64" s="116">
        <f t="shared" si="13"/>
        <v>59</v>
      </c>
      <c r="AV64" s="207" t="s">
        <v>30</v>
      </c>
      <c r="AW64" s="207" t="s">
        <v>32</v>
      </c>
      <c r="AX64" s="207" t="s">
        <v>30</v>
      </c>
      <c r="AY64" s="207" t="s">
        <v>32</v>
      </c>
      <c r="AZ64" s="207" t="s">
        <v>30</v>
      </c>
      <c r="BA64" s="207" t="s">
        <v>31</v>
      </c>
      <c r="BB64" s="207" t="s">
        <v>30</v>
      </c>
      <c r="BC64" s="207" t="s">
        <v>30</v>
      </c>
      <c r="BD64" s="207" t="s">
        <v>30</v>
      </c>
      <c r="BE64" s="207" t="s">
        <v>32</v>
      </c>
      <c r="BF64" s="207" t="s">
        <v>30</v>
      </c>
      <c r="BG64" s="207" t="s">
        <v>32</v>
      </c>
      <c r="BH64" s="207"/>
      <c r="BI64" s="116">
        <f t="shared" si="14"/>
        <v>59</v>
      </c>
      <c r="BJ64" s="217" t="s">
        <v>33</v>
      </c>
      <c r="BK64" s="214" t="s">
        <v>71</v>
      </c>
      <c r="BL64" s="214" t="s">
        <v>33</v>
      </c>
      <c r="BM64" s="214" t="s">
        <v>71</v>
      </c>
      <c r="BN64" s="214" t="s">
        <v>32</v>
      </c>
      <c r="BO64" s="214" t="s">
        <v>30</v>
      </c>
      <c r="BP64" s="214" t="s">
        <v>33</v>
      </c>
      <c r="BQ64" s="214" t="s">
        <v>32</v>
      </c>
      <c r="BR64" s="214" t="s">
        <v>31</v>
      </c>
      <c r="BS64" s="214" t="s">
        <v>31</v>
      </c>
      <c r="BT64" s="201" t="s">
        <v>32</v>
      </c>
      <c r="BU64" s="201" t="s">
        <v>32</v>
      </c>
      <c r="BV64" s="190"/>
      <c r="BW64" s="292"/>
      <c r="BX64" s="292"/>
      <c r="BY64" s="292"/>
      <c r="BZ64" s="292"/>
      <c r="CA64" s="292"/>
      <c r="CB64" s="292"/>
    </row>
    <row r="65" spans="2:80" s="252" customFormat="1" ht="19.5" customHeight="1" thickBot="1">
      <c r="B65" s="252">
        <v>60</v>
      </c>
      <c r="C65" s="376"/>
      <c r="D65" s="515" t="str">
        <f>IF(C65="","",INDEX('Master Pilot List'!B$4:D178,MATCH(C65,'Master Pilot List'!B$4:B$119,0),2))</f>
        <v/>
      </c>
      <c r="E65" s="516" t="str">
        <f>IF(C65="","",INDEX('Master Pilot List'!B$4:D178,MATCH(C65,'Master Pilot List'!B$4:B$119,0),3))</f>
        <v/>
      </c>
      <c r="F65" s="107" t="str">
        <f t="shared" si="27"/>
        <v>B</v>
      </c>
      <c r="G65" s="219" t="str">
        <f t="shared" si="28"/>
        <v>A</v>
      </c>
      <c r="H65" s="108" t="str">
        <f t="shared" si="29"/>
        <v>A</v>
      </c>
      <c r="I65" s="219" t="str">
        <f t="shared" si="30"/>
        <v>A</v>
      </c>
      <c r="J65" s="108" t="str">
        <f t="shared" si="31"/>
        <v>A</v>
      </c>
      <c r="K65" s="219" t="str">
        <f t="shared" si="32"/>
        <v>B</v>
      </c>
      <c r="L65" s="108" t="str">
        <f t="shared" si="33"/>
        <v>A</v>
      </c>
      <c r="M65" s="219" t="str">
        <f t="shared" si="34"/>
        <v>A</v>
      </c>
      <c r="N65" s="108" t="str">
        <f t="shared" si="35"/>
        <v>B</v>
      </c>
      <c r="O65" s="219" t="str">
        <f t="shared" si="36"/>
        <v>A</v>
      </c>
      <c r="P65" s="108" t="str">
        <f t="shared" si="37"/>
        <v>A</v>
      </c>
      <c r="Q65" s="221" t="str">
        <f t="shared" si="38"/>
        <v>B</v>
      </c>
      <c r="R65" s="190"/>
      <c r="S65" s="116">
        <f t="shared" si="39"/>
        <v>60</v>
      </c>
      <c r="T65" s="209" t="s">
        <v>31</v>
      </c>
      <c r="U65" s="209" t="s">
        <v>30</v>
      </c>
      <c r="V65" s="209" t="s">
        <v>30</v>
      </c>
      <c r="W65" s="209" t="s">
        <v>30</v>
      </c>
      <c r="X65" s="209" t="s">
        <v>30</v>
      </c>
      <c r="Y65" s="209" t="s">
        <v>31</v>
      </c>
      <c r="Z65" s="209" t="s">
        <v>30</v>
      </c>
      <c r="AA65" s="209" t="s">
        <v>30</v>
      </c>
      <c r="AB65" s="209" t="s">
        <v>31</v>
      </c>
      <c r="AC65" s="209" t="s">
        <v>30</v>
      </c>
      <c r="AD65" s="209" t="s">
        <v>30</v>
      </c>
      <c r="AE65" s="209" t="s">
        <v>31</v>
      </c>
      <c r="AF65" s="215"/>
      <c r="AG65" s="116">
        <f t="shared" si="12"/>
        <v>60</v>
      </c>
      <c r="AH65" s="209" t="s">
        <v>31</v>
      </c>
      <c r="AI65" s="209" t="s">
        <v>31</v>
      </c>
      <c r="AJ65" s="209" t="s">
        <v>30</v>
      </c>
      <c r="AK65" s="209" t="s">
        <v>30</v>
      </c>
      <c r="AL65" s="209" t="s">
        <v>31</v>
      </c>
      <c r="AM65" s="209" t="s">
        <v>30</v>
      </c>
      <c r="AN65" s="209" t="s">
        <v>31</v>
      </c>
      <c r="AO65" s="209" t="s">
        <v>32</v>
      </c>
      <c r="AP65" s="209" t="s">
        <v>31</v>
      </c>
      <c r="AQ65" s="209" t="s">
        <v>31</v>
      </c>
      <c r="AR65" s="209" t="s">
        <v>30</v>
      </c>
      <c r="AS65" s="209" t="s">
        <v>30</v>
      </c>
      <c r="AT65" s="116"/>
      <c r="AU65" s="116">
        <f t="shared" si="13"/>
        <v>60</v>
      </c>
      <c r="AV65" s="207" t="s">
        <v>32</v>
      </c>
      <c r="AW65" s="207" t="s">
        <v>31</v>
      </c>
      <c r="AX65" s="207" t="s">
        <v>32</v>
      </c>
      <c r="AY65" s="207" t="s">
        <v>30</v>
      </c>
      <c r="AZ65" s="207" t="s">
        <v>31</v>
      </c>
      <c r="BA65" s="207" t="s">
        <v>32</v>
      </c>
      <c r="BB65" s="207" t="s">
        <v>32</v>
      </c>
      <c r="BC65" s="207" t="s">
        <v>31</v>
      </c>
      <c r="BD65" s="207" t="s">
        <v>32</v>
      </c>
      <c r="BE65" s="207" t="s">
        <v>31</v>
      </c>
      <c r="BF65" s="207" t="s">
        <v>32</v>
      </c>
      <c r="BG65" s="207" t="s">
        <v>30</v>
      </c>
      <c r="BH65" s="207"/>
      <c r="BI65" s="116">
        <f t="shared" si="14"/>
        <v>60</v>
      </c>
      <c r="BJ65" s="217" t="s">
        <v>32</v>
      </c>
      <c r="BK65" s="214" t="s">
        <v>32</v>
      </c>
      <c r="BL65" s="214" t="s">
        <v>30</v>
      </c>
      <c r="BM65" s="214" t="s">
        <v>32</v>
      </c>
      <c r="BN65" s="214" t="s">
        <v>30</v>
      </c>
      <c r="BO65" s="214" t="s">
        <v>71</v>
      </c>
      <c r="BP65" s="214" t="s">
        <v>71</v>
      </c>
      <c r="BQ65" s="214" t="s">
        <v>71</v>
      </c>
      <c r="BR65" s="214" t="s">
        <v>71</v>
      </c>
      <c r="BS65" s="214" t="s">
        <v>32</v>
      </c>
      <c r="BT65" s="201" t="s">
        <v>33</v>
      </c>
      <c r="BU65" s="201" t="s">
        <v>33</v>
      </c>
      <c r="BV65" s="190"/>
      <c r="BW65" s="292"/>
      <c r="BX65" s="292"/>
      <c r="BY65" s="292"/>
      <c r="BZ65" s="292"/>
      <c r="CA65" s="292"/>
      <c r="CB65" s="292"/>
    </row>
    <row r="66" spans="2:80" ht="14.25" customHeight="1" thickBot="1">
      <c r="S66" s="210"/>
      <c r="T66" s="210"/>
      <c r="U66" s="210"/>
      <c r="V66" s="210"/>
      <c r="W66" s="210"/>
      <c r="X66" s="210"/>
      <c r="Y66" s="210"/>
      <c r="Z66" s="210"/>
      <c r="AG66" s="210"/>
      <c r="AH66" s="210"/>
      <c r="AI66" s="210"/>
      <c r="AJ66" s="210"/>
      <c r="AK66" s="210"/>
      <c r="AL66" s="210"/>
      <c r="AM66" s="209"/>
      <c r="AN66" s="209"/>
      <c r="AO66" s="196"/>
      <c r="AP66" s="197"/>
      <c r="AQ66" s="197"/>
      <c r="AR66" s="197"/>
      <c r="AS66" s="197"/>
      <c r="AU66" s="195"/>
      <c r="AV66" s="195"/>
      <c r="AW66" s="195"/>
      <c r="AX66" s="195"/>
      <c r="AY66" s="195"/>
      <c r="AZ66" s="195"/>
      <c r="BA66" s="195"/>
      <c r="BB66" s="195"/>
      <c r="BC66" s="195"/>
      <c r="BD66" s="196"/>
      <c r="BE66" s="195"/>
      <c r="BF66" s="195"/>
      <c r="BG66" s="195"/>
      <c r="BH66" s="195"/>
      <c r="BI66" s="195"/>
      <c r="BJ66" s="195"/>
    </row>
    <row r="67" spans="2:80" ht="15.75">
      <c r="C67" s="183"/>
      <c r="F67" s="317">
        <f>SUMPRODUCT(--(F6:F65="a"),--ISTEXT($C$6:$C$65))</f>
        <v>3</v>
      </c>
      <c r="G67" s="318">
        <f>SUMPRODUCT(--(G6:G65="a"),--ISTEXT($C$6:$C$65))</f>
        <v>3</v>
      </c>
      <c r="H67" s="318">
        <f t="shared" ref="H67:Q67" si="40">SUMPRODUCT(--(H6:H65="a"),--ISTEXT($C$6:$C$65))</f>
        <v>3</v>
      </c>
      <c r="I67" s="318">
        <f t="shared" si="40"/>
        <v>3</v>
      </c>
      <c r="J67" s="318">
        <f t="shared" si="40"/>
        <v>3</v>
      </c>
      <c r="K67" s="318">
        <f t="shared" si="40"/>
        <v>3</v>
      </c>
      <c r="L67" s="318">
        <f t="shared" si="40"/>
        <v>3</v>
      </c>
      <c r="M67" s="318">
        <f t="shared" si="40"/>
        <v>3</v>
      </c>
      <c r="N67" s="318">
        <f t="shared" si="40"/>
        <v>3</v>
      </c>
      <c r="O67" s="318">
        <f t="shared" si="40"/>
        <v>3</v>
      </c>
      <c r="P67" s="318">
        <f t="shared" si="40"/>
        <v>3</v>
      </c>
      <c r="Q67" s="319">
        <f t="shared" si="40"/>
        <v>3</v>
      </c>
      <c r="AO67" s="196"/>
      <c r="AP67" s="197"/>
      <c r="AQ67" s="197"/>
      <c r="AR67" s="197"/>
      <c r="AS67" s="197"/>
      <c r="AT67" s="197"/>
      <c r="BC67" s="195"/>
      <c r="BD67" s="196"/>
      <c r="BE67" s="195"/>
      <c r="BF67" s="195"/>
      <c r="BG67" s="195"/>
      <c r="BH67" s="195"/>
      <c r="BI67" s="195"/>
      <c r="BJ67" s="195"/>
    </row>
    <row r="68" spans="2:80" ht="15.75">
      <c r="F68" s="320">
        <f>SUMPRODUCT(--(F6:F65="b"),--ISTEXT($C$6:$C65))</f>
        <v>3</v>
      </c>
      <c r="G68" s="321">
        <f>SUMPRODUCT(--(G6:G65="b"),--ISTEXT($C$6:$C65))</f>
        <v>3</v>
      </c>
      <c r="H68" s="321">
        <f>SUMPRODUCT(--(H6:H65="b"),--ISTEXT($C$6:$C65))</f>
        <v>3</v>
      </c>
      <c r="I68" s="321">
        <f>SUMPRODUCT(--(I6:I65="b"),--ISTEXT($C$6:$C65))</f>
        <v>3</v>
      </c>
      <c r="J68" s="321">
        <f>SUMPRODUCT(--(J6:J65="b"),--ISTEXT($C$6:$C65))</f>
        <v>3</v>
      </c>
      <c r="K68" s="321">
        <f>SUMPRODUCT(--(K6:K65="b"),--ISTEXT($C$6:$C65))</f>
        <v>3</v>
      </c>
      <c r="L68" s="321">
        <f>SUMPRODUCT(--(L6:L65="b"),--ISTEXT($C$6:$C65))</f>
        <v>3</v>
      </c>
      <c r="M68" s="321">
        <f>SUMPRODUCT(--(M6:M65="b"),--ISTEXT($C$6:$C65))</f>
        <v>3</v>
      </c>
      <c r="N68" s="321">
        <f>SUMPRODUCT(--(N6:N65="b"),--ISTEXT($C$6:$C65))</f>
        <v>3</v>
      </c>
      <c r="O68" s="321">
        <f>SUMPRODUCT(--(O6:O65="b"),--ISTEXT($C$6:$C65))</f>
        <v>3</v>
      </c>
      <c r="P68" s="321">
        <f>SUMPRODUCT(--(P6:P65="b"),--ISTEXT($C$6:$C65))</f>
        <v>3</v>
      </c>
      <c r="Q68" s="322">
        <f>SUMPRODUCT(--(Q6:Q65="b"),--ISTEXT($C$6:$C65))</f>
        <v>3</v>
      </c>
      <c r="AO68" s="196"/>
      <c r="AP68" s="197"/>
      <c r="AQ68" s="197"/>
      <c r="AR68" s="197"/>
      <c r="AS68" s="197"/>
      <c r="AT68" s="197"/>
      <c r="BC68" s="195"/>
      <c r="BD68" s="196"/>
      <c r="BE68" s="195"/>
      <c r="BF68" s="195"/>
      <c r="BG68" s="195"/>
      <c r="BH68" s="195"/>
      <c r="BI68" s="195"/>
      <c r="BJ68" s="195"/>
    </row>
    <row r="69" spans="2:80" ht="15.75">
      <c r="B69" s="109"/>
      <c r="C69" s="323"/>
      <c r="F69" s="320">
        <f>SUMPRODUCT(--(F6:F65="c"),--ISTEXT($C$6:$C$65))</f>
        <v>0</v>
      </c>
      <c r="G69" s="321">
        <f>SUMPRODUCT(--(G6:G65="c"),--ISTEXT($C$6:$C$65))</f>
        <v>0</v>
      </c>
      <c r="H69" s="321">
        <f t="shared" ref="H69:Q69" si="41">SUMPRODUCT(--(H6:H65="c"),--ISTEXT($C$6:$C$65))</f>
        <v>0</v>
      </c>
      <c r="I69" s="321">
        <f t="shared" si="41"/>
        <v>0</v>
      </c>
      <c r="J69" s="321">
        <f t="shared" si="41"/>
        <v>0</v>
      </c>
      <c r="K69" s="321">
        <f t="shared" si="41"/>
        <v>0</v>
      </c>
      <c r="L69" s="321">
        <f t="shared" si="41"/>
        <v>0</v>
      </c>
      <c r="M69" s="321">
        <f t="shared" si="41"/>
        <v>0</v>
      </c>
      <c r="N69" s="321">
        <f t="shared" si="41"/>
        <v>0</v>
      </c>
      <c r="O69" s="321">
        <f t="shared" si="41"/>
        <v>0</v>
      </c>
      <c r="P69" s="321">
        <f t="shared" si="41"/>
        <v>0</v>
      </c>
      <c r="Q69" s="322">
        <f t="shared" si="41"/>
        <v>0</v>
      </c>
      <c r="AG69" s="210"/>
      <c r="AH69" s="210"/>
      <c r="AI69" s="210"/>
      <c r="AJ69" s="210"/>
      <c r="AK69" s="210"/>
      <c r="AL69" s="210"/>
      <c r="AM69" s="209"/>
      <c r="AN69" s="209"/>
      <c r="AO69" s="196"/>
      <c r="AP69" s="197"/>
      <c r="AQ69" s="197"/>
      <c r="AR69" s="197"/>
      <c r="AS69" s="197"/>
      <c r="AT69" s="197"/>
      <c r="BC69" s="195"/>
      <c r="BD69" s="196"/>
      <c r="BE69" s="195"/>
      <c r="BF69" s="195"/>
      <c r="BG69" s="195"/>
      <c r="BH69" s="195"/>
      <c r="BI69" s="195"/>
      <c r="BJ69" s="195"/>
    </row>
    <row r="70" spans="2:80" ht="15.75">
      <c r="B70" s="109"/>
      <c r="C70" s="109"/>
      <c r="F70" s="320">
        <f>SUMPRODUCT(--(F6:F65="d"),--ISTEXT($C$6:$C$65))</f>
        <v>0</v>
      </c>
      <c r="G70" s="321">
        <f>SUMPRODUCT(--(G6:G65="d"),--ISTEXT($C$6:$C$65))</f>
        <v>0</v>
      </c>
      <c r="H70" s="321">
        <f t="shared" ref="H70:Q70" si="42">SUMPRODUCT(--(H6:H65="d"),--ISTEXT($C$6:$C$65))</f>
        <v>0</v>
      </c>
      <c r="I70" s="321">
        <f t="shared" si="42"/>
        <v>0</v>
      </c>
      <c r="J70" s="321">
        <f t="shared" si="42"/>
        <v>0</v>
      </c>
      <c r="K70" s="321">
        <f t="shared" si="42"/>
        <v>0</v>
      </c>
      <c r="L70" s="321">
        <f t="shared" si="42"/>
        <v>0</v>
      </c>
      <c r="M70" s="321">
        <f t="shared" si="42"/>
        <v>0</v>
      </c>
      <c r="N70" s="321">
        <f t="shared" si="42"/>
        <v>0</v>
      </c>
      <c r="O70" s="321">
        <f t="shared" si="42"/>
        <v>0</v>
      </c>
      <c r="P70" s="321">
        <f t="shared" si="42"/>
        <v>0</v>
      </c>
      <c r="Q70" s="322">
        <f t="shared" si="42"/>
        <v>0</v>
      </c>
      <c r="AG70" s="210"/>
      <c r="AH70" s="210"/>
      <c r="AI70" s="210"/>
      <c r="AJ70" s="210"/>
      <c r="AK70" s="210"/>
      <c r="AL70" s="210"/>
      <c r="AM70" s="209"/>
      <c r="AN70" s="209"/>
      <c r="AO70" s="196"/>
      <c r="AP70" s="197"/>
      <c r="AQ70" s="197"/>
      <c r="AR70" s="197"/>
      <c r="AS70" s="197"/>
      <c r="AT70" s="197"/>
      <c r="BC70" s="195"/>
      <c r="BD70" s="196"/>
      <c r="BE70" s="195"/>
      <c r="BF70" s="195"/>
      <c r="BG70" s="195"/>
      <c r="BH70" s="195"/>
      <c r="BI70" s="195"/>
      <c r="BJ70" s="195"/>
    </row>
    <row r="71" spans="2:80" ht="16.5" thickBot="1">
      <c r="B71" s="109"/>
      <c r="C71" s="109"/>
      <c r="F71" s="324">
        <f>SUMPRODUCT(--(F6:F65="e"),--ISTEXT($C$6:$C$65))</f>
        <v>0</v>
      </c>
      <c r="G71" s="325">
        <f>SUMPRODUCT(--(G6:G65="e"),--ISTEXT($C$6:$C$65))</f>
        <v>0</v>
      </c>
      <c r="H71" s="325">
        <f t="shared" ref="H71:Q71" si="43">SUMPRODUCT(--(H6:H65="e"),--ISTEXT($C$6:$C$65))</f>
        <v>0</v>
      </c>
      <c r="I71" s="325">
        <f t="shared" si="43"/>
        <v>0</v>
      </c>
      <c r="J71" s="325">
        <f t="shared" si="43"/>
        <v>0</v>
      </c>
      <c r="K71" s="325">
        <f t="shared" si="43"/>
        <v>0</v>
      </c>
      <c r="L71" s="325">
        <f t="shared" si="43"/>
        <v>0</v>
      </c>
      <c r="M71" s="325">
        <f t="shared" si="43"/>
        <v>0</v>
      </c>
      <c r="N71" s="325">
        <f t="shared" si="43"/>
        <v>0</v>
      </c>
      <c r="O71" s="325">
        <f t="shared" si="43"/>
        <v>0</v>
      </c>
      <c r="P71" s="325">
        <f t="shared" si="43"/>
        <v>0</v>
      </c>
      <c r="Q71" s="326">
        <f t="shared" si="43"/>
        <v>0</v>
      </c>
      <c r="AG71" s="210"/>
      <c r="AH71" s="210"/>
      <c r="AI71" s="210"/>
      <c r="AJ71" s="210"/>
      <c r="AK71" s="210"/>
      <c r="AL71" s="210"/>
      <c r="AM71" s="209"/>
      <c r="AN71" s="209"/>
      <c r="AO71" s="196"/>
      <c r="AP71" s="197"/>
      <c r="AQ71" s="197"/>
      <c r="AR71" s="197"/>
      <c r="AS71" s="197"/>
      <c r="AT71" s="197"/>
      <c r="BC71" s="195"/>
      <c r="BD71" s="196"/>
      <c r="BE71" s="195"/>
      <c r="BF71" s="195"/>
      <c r="BG71" s="195"/>
      <c r="BH71" s="195"/>
      <c r="BI71" s="195"/>
      <c r="BJ71" s="195"/>
    </row>
    <row r="72" spans="2:80">
      <c r="B72" s="109"/>
      <c r="C72" s="109"/>
      <c r="AG72" s="210"/>
      <c r="AH72" s="210"/>
      <c r="AI72" s="210"/>
      <c r="AJ72" s="210"/>
      <c r="AK72" s="210"/>
      <c r="AL72" s="210"/>
      <c r="AM72" s="209"/>
      <c r="AN72" s="209"/>
      <c r="AO72" s="196"/>
      <c r="AP72" s="197"/>
      <c r="AQ72" s="197"/>
      <c r="AR72" s="197"/>
      <c r="AS72" s="197"/>
      <c r="AT72" s="197"/>
      <c r="BC72" s="195"/>
      <c r="BD72" s="196"/>
      <c r="BE72" s="195"/>
      <c r="BF72" s="195"/>
      <c r="BG72" s="195"/>
      <c r="BH72" s="195"/>
      <c r="BI72" s="195"/>
      <c r="BJ72" s="195"/>
    </row>
    <row r="73" spans="2:80">
      <c r="B73" s="109"/>
      <c r="C73" s="109"/>
      <c r="AG73" s="210"/>
      <c r="AH73" s="210"/>
      <c r="AI73" s="210"/>
      <c r="AJ73" s="210"/>
      <c r="AK73" s="210"/>
      <c r="AL73" s="210"/>
      <c r="AM73" s="209"/>
      <c r="AN73" s="209"/>
      <c r="AO73" s="196"/>
      <c r="AP73" s="197"/>
      <c r="AQ73" s="197"/>
      <c r="AR73" s="197"/>
      <c r="AS73" s="197"/>
      <c r="AT73" s="197"/>
      <c r="BC73" s="195"/>
      <c r="BD73" s="196"/>
      <c r="BE73" s="195"/>
      <c r="BF73" s="195"/>
      <c r="BG73" s="195"/>
      <c r="BH73" s="195"/>
      <c r="BI73" s="195"/>
      <c r="BJ73" s="195"/>
    </row>
    <row r="74" spans="2:80">
      <c r="B74" s="109"/>
      <c r="C74" s="109"/>
      <c r="AG74" s="210"/>
      <c r="AH74" s="210"/>
      <c r="AI74" s="210"/>
      <c r="AJ74" s="210"/>
      <c r="AK74" s="210"/>
      <c r="AL74" s="210"/>
      <c r="AM74" s="209"/>
      <c r="AN74" s="209"/>
      <c r="AO74" s="196"/>
      <c r="AP74" s="197"/>
      <c r="AQ74" s="197"/>
      <c r="AR74" s="197"/>
      <c r="AS74" s="197"/>
      <c r="AT74" s="197"/>
      <c r="BC74" s="195"/>
      <c r="BD74" s="196"/>
      <c r="BE74" s="195"/>
      <c r="BF74" s="195"/>
      <c r="BG74" s="195"/>
      <c r="BH74" s="195"/>
      <c r="BI74" s="195"/>
      <c r="BJ74" s="195"/>
    </row>
    <row r="75" spans="2:80">
      <c r="B75" s="109"/>
      <c r="C75" s="109"/>
      <c r="AG75" s="210"/>
      <c r="AH75" s="210"/>
      <c r="AI75" s="210"/>
      <c r="AJ75" s="210"/>
      <c r="AK75" s="210"/>
      <c r="AL75" s="210"/>
      <c r="AM75" s="209"/>
      <c r="AN75" s="209"/>
      <c r="AO75" s="196"/>
      <c r="AP75" s="197"/>
      <c r="AQ75" s="197"/>
      <c r="AR75" s="197"/>
      <c r="AS75" s="197"/>
      <c r="AT75" s="197"/>
      <c r="BC75" s="195"/>
      <c r="BD75" s="196"/>
      <c r="BE75" s="195"/>
      <c r="BF75" s="195"/>
      <c r="BG75" s="195"/>
      <c r="BH75" s="195"/>
      <c r="BI75" s="195"/>
      <c r="BJ75" s="195"/>
    </row>
    <row r="76" spans="2:80">
      <c r="B76" s="109"/>
      <c r="C76" s="109"/>
      <c r="AG76" s="210"/>
      <c r="AH76" s="210"/>
      <c r="AI76" s="210"/>
      <c r="AJ76" s="210"/>
      <c r="AK76" s="210"/>
      <c r="AL76" s="210"/>
      <c r="AM76" s="209"/>
      <c r="AN76" s="209"/>
      <c r="AO76" s="196"/>
      <c r="AP76" s="197"/>
      <c r="AQ76" s="197"/>
      <c r="AR76" s="197"/>
      <c r="AS76" s="197"/>
      <c r="AT76" s="197"/>
      <c r="BC76" s="195"/>
      <c r="BD76" s="196"/>
      <c r="BE76" s="195"/>
      <c r="BF76" s="195"/>
      <c r="BG76" s="195"/>
      <c r="BH76" s="195"/>
      <c r="BI76" s="195"/>
      <c r="BJ76" s="195"/>
    </row>
    <row r="77" spans="2:80">
      <c r="B77" s="109"/>
      <c r="C77" s="109"/>
      <c r="AG77" s="210"/>
      <c r="AH77" s="210"/>
      <c r="AI77" s="210"/>
      <c r="AJ77" s="210"/>
      <c r="AK77" s="210"/>
      <c r="AL77" s="210"/>
      <c r="AM77" s="209"/>
      <c r="AN77" s="209"/>
      <c r="AO77" s="196"/>
      <c r="AP77" s="197"/>
      <c r="AQ77" s="197"/>
      <c r="AR77" s="197"/>
      <c r="AS77" s="197"/>
      <c r="AT77" s="197"/>
      <c r="BC77" s="195"/>
      <c r="BD77" s="196"/>
      <c r="BE77" s="195"/>
      <c r="BF77" s="195"/>
      <c r="BG77" s="195"/>
      <c r="BH77" s="195"/>
      <c r="BI77" s="195"/>
      <c r="BJ77" s="195"/>
    </row>
    <row r="78" spans="2:80">
      <c r="B78" s="109"/>
      <c r="C78" s="109"/>
      <c r="AG78" s="210"/>
      <c r="AH78" s="210"/>
      <c r="AI78" s="210"/>
      <c r="AJ78" s="210"/>
      <c r="AK78" s="210"/>
      <c r="AL78" s="210"/>
      <c r="AM78" s="209"/>
      <c r="AN78" s="209"/>
      <c r="AO78" s="196"/>
      <c r="AP78" s="197"/>
      <c r="AQ78" s="197"/>
      <c r="AR78" s="197"/>
      <c r="AS78" s="197"/>
      <c r="AT78" s="197"/>
      <c r="BC78" s="195"/>
      <c r="BD78" s="196"/>
      <c r="BE78" s="195"/>
      <c r="BF78" s="195"/>
      <c r="BG78" s="195"/>
      <c r="BH78" s="195"/>
      <c r="BI78" s="195"/>
      <c r="BJ78" s="195"/>
    </row>
    <row r="79" spans="2:80">
      <c r="B79" s="109"/>
      <c r="C79" s="109"/>
      <c r="AG79" s="210"/>
      <c r="AH79" s="210"/>
      <c r="AI79" s="210"/>
      <c r="AJ79" s="210"/>
      <c r="AK79" s="210"/>
      <c r="AL79" s="210"/>
      <c r="AM79" s="209"/>
      <c r="AN79" s="209"/>
      <c r="AO79" s="196"/>
      <c r="AP79" s="197"/>
      <c r="AQ79" s="197"/>
      <c r="AR79" s="197"/>
      <c r="AS79" s="197"/>
      <c r="AT79" s="197"/>
      <c r="BC79" s="195"/>
      <c r="BD79" s="196"/>
      <c r="BE79" s="195"/>
      <c r="BF79" s="195"/>
      <c r="BG79" s="195"/>
      <c r="BH79" s="195"/>
      <c r="BI79" s="195"/>
      <c r="BJ79" s="195"/>
    </row>
    <row r="80" spans="2:80">
      <c r="B80" s="109"/>
      <c r="C80" s="106"/>
      <c r="AG80" s="210"/>
      <c r="AH80" s="210"/>
      <c r="AI80" s="210"/>
      <c r="AJ80" s="210"/>
      <c r="AK80" s="210"/>
      <c r="AL80" s="210"/>
      <c r="AM80" s="209"/>
      <c r="AN80" s="209"/>
      <c r="AO80" s="196"/>
      <c r="AP80" s="197"/>
      <c r="AQ80" s="197"/>
      <c r="AR80" s="197"/>
      <c r="AS80" s="197"/>
      <c r="AT80" s="197"/>
      <c r="BC80" s="195"/>
      <c r="BD80" s="196"/>
      <c r="BE80" s="195"/>
      <c r="BF80" s="195"/>
      <c r="BG80" s="195"/>
      <c r="BH80" s="195"/>
      <c r="BI80" s="195"/>
      <c r="BJ80" s="195"/>
    </row>
    <row r="81" spans="2:62">
      <c r="B81" s="109"/>
      <c r="C81" s="109"/>
      <c r="AG81" s="210"/>
      <c r="AH81" s="210"/>
      <c r="AI81" s="210"/>
      <c r="AJ81" s="210"/>
      <c r="AK81" s="210"/>
      <c r="AL81" s="210"/>
      <c r="AM81" s="209"/>
      <c r="AN81" s="209"/>
      <c r="AO81" s="196"/>
      <c r="AP81" s="197"/>
      <c r="AQ81" s="197"/>
      <c r="AR81" s="197"/>
      <c r="AS81" s="197"/>
      <c r="AT81" s="197"/>
      <c r="BC81" s="195"/>
      <c r="BD81" s="196"/>
      <c r="BE81" s="195"/>
      <c r="BF81" s="195"/>
      <c r="BG81" s="195"/>
      <c r="BH81" s="195"/>
      <c r="BI81" s="195"/>
      <c r="BJ81" s="195"/>
    </row>
    <row r="82" spans="2:62">
      <c r="B82" s="109"/>
      <c r="C82" s="109"/>
      <c r="AG82" s="210"/>
      <c r="AH82" s="210"/>
      <c r="AI82" s="210"/>
      <c r="AJ82" s="210"/>
      <c r="AK82" s="210"/>
      <c r="AL82" s="210"/>
      <c r="AM82" s="209"/>
      <c r="AN82" s="209"/>
      <c r="AO82" s="196"/>
      <c r="AP82" s="197"/>
      <c r="AQ82" s="197"/>
      <c r="AR82" s="197"/>
      <c r="AS82" s="197"/>
      <c r="AT82" s="197"/>
      <c r="BC82" s="195"/>
      <c r="BD82" s="196"/>
      <c r="BE82" s="195"/>
      <c r="BF82" s="195"/>
      <c r="BG82" s="195"/>
      <c r="BH82" s="195"/>
      <c r="BI82" s="195"/>
      <c r="BJ82" s="195"/>
    </row>
    <row r="83" spans="2:62">
      <c r="B83" s="109"/>
      <c r="C83" s="109"/>
      <c r="AG83" s="210"/>
      <c r="AH83" s="210"/>
      <c r="AI83" s="210"/>
      <c r="AJ83" s="210"/>
      <c r="AK83" s="210"/>
      <c r="AL83" s="210"/>
      <c r="AM83" s="209"/>
      <c r="AN83" s="209"/>
      <c r="AO83" s="196"/>
      <c r="AP83" s="197"/>
      <c r="AQ83" s="197"/>
      <c r="AR83" s="197"/>
      <c r="AS83" s="197"/>
      <c r="AT83" s="197"/>
      <c r="BC83" s="195"/>
      <c r="BD83" s="196"/>
      <c r="BE83" s="195"/>
      <c r="BF83" s="195"/>
      <c r="BG83" s="195"/>
      <c r="BH83" s="195"/>
      <c r="BI83" s="195"/>
      <c r="BJ83" s="195"/>
    </row>
    <row r="84" spans="2:62">
      <c r="B84" s="109"/>
      <c r="C84" s="109"/>
      <c r="AG84" s="210"/>
      <c r="AH84" s="210"/>
      <c r="AI84" s="210"/>
      <c r="AJ84" s="210"/>
      <c r="AK84" s="210"/>
      <c r="AL84" s="210"/>
      <c r="AM84" s="209"/>
      <c r="AN84" s="209"/>
      <c r="AO84" s="196"/>
      <c r="AP84" s="197"/>
      <c r="AQ84" s="197"/>
      <c r="AR84" s="197"/>
      <c r="AS84" s="197"/>
      <c r="AT84" s="197"/>
      <c r="BC84" s="195"/>
      <c r="BD84" s="196"/>
      <c r="BE84" s="195"/>
      <c r="BF84" s="195"/>
      <c r="BG84" s="195"/>
      <c r="BH84" s="195"/>
      <c r="BI84" s="195"/>
      <c r="BJ84" s="195"/>
    </row>
    <row r="85" spans="2:62">
      <c r="B85" s="109"/>
      <c r="C85" s="109"/>
      <c r="AG85" s="210"/>
      <c r="AH85" s="210"/>
      <c r="AI85" s="210"/>
      <c r="AJ85" s="210"/>
      <c r="AK85" s="210"/>
      <c r="AL85" s="210"/>
      <c r="AM85" s="209"/>
      <c r="AN85" s="209"/>
      <c r="AO85" s="196"/>
      <c r="AP85" s="197"/>
      <c r="AQ85" s="197"/>
      <c r="AR85" s="197"/>
      <c r="AS85" s="197"/>
      <c r="AT85" s="197"/>
      <c r="BC85" s="195"/>
      <c r="BD85" s="196"/>
      <c r="BE85" s="195"/>
      <c r="BF85" s="195"/>
      <c r="BG85" s="195"/>
      <c r="BH85" s="195"/>
      <c r="BI85" s="195"/>
      <c r="BJ85" s="195"/>
    </row>
    <row r="86" spans="2:62">
      <c r="B86" s="109"/>
      <c r="C86" s="109"/>
      <c r="AG86" s="210"/>
      <c r="AH86" s="210"/>
      <c r="AI86" s="210"/>
      <c r="AJ86" s="210"/>
      <c r="AK86" s="210"/>
      <c r="AL86" s="210"/>
      <c r="AM86" s="209"/>
      <c r="AN86" s="209"/>
      <c r="AO86" s="196"/>
      <c r="AP86" s="197"/>
      <c r="AQ86" s="197"/>
      <c r="AR86" s="197"/>
      <c r="AS86" s="197"/>
      <c r="AT86" s="197"/>
      <c r="BC86" s="195"/>
      <c r="BD86" s="196"/>
      <c r="BE86" s="195"/>
      <c r="BF86" s="195"/>
      <c r="BG86" s="195"/>
      <c r="BH86" s="195"/>
      <c r="BI86" s="195"/>
      <c r="BJ86" s="195"/>
    </row>
    <row r="87" spans="2:62">
      <c r="B87" s="109"/>
      <c r="C87" s="109"/>
      <c r="AG87" s="210"/>
      <c r="AH87" s="210"/>
      <c r="AI87" s="210"/>
      <c r="AJ87" s="210"/>
      <c r="AK87" s="210"/>
      <c r="AL87" s="210"/>
      <c r="AM87" s="209"/>
      <c r="AN87" s="209"/>
      <c r="AO87" s="196"/>
      <c r="AP87" s="197"/>
      <c r="AQ87" s="197"/>
      <c r="AR87" s="197"/>
      <c r="AS87" s="197"/>
      <c r="AT87" s="197"/>
      <c r="BC87" s="195"/>
      <c r="BD87" s="196"/>
      <c r="BE87" s="195"/>
      <c r="BF87" s="195"/>
      <c r="BG87" s="195"/>
      <c r="BH87" s="195"/>
      <c r="BI87" s="195"/>
      <c r="BJ87" s="195"/>
    </row>
    <row r="88" spans="2:62">
      <c r="B88" s="109"/>
      <c r="C88" s="109"/>
      <c r="AG88" s="210"/>
      <c r="AH88" s="210"/>
      <c r="AI88" s="210"/>
      <c r="AJ88" s="210"/>
      <c r="AK88" s="210"/>
      <c r="AL88" s="210"/>
      <c r="AM88" s="209"/>
      <c r="AN88" s="209"/>
      <c r="AO88" s="196"/>
      <c r="AP88" s="197"/>
      <c r="AQ88" s="197"/>
      <c r="AR88" s="197"/>
      <c r="AS88" s="197"/>
      <c r="AT88" s="197"/>
      <c r="BC88" s="195"/>
      <c r="BD88" s="196"/>
      <c r="BE88" s="195"/>
      <c r="BF88" s="195"/>
      <c r="BG88" s="195"/>
      <c r="BH88" s="195"/>
      <c r="BI88" s="195"/>
      <c r="BJ88" s="195"/>
    </row>
    <row r="89" spans="2:62">
      <c r="B89" s="109"/>
      <c r="C89" s="109"/>
      <c r="AG89" s="210"/>
      <c r="AH89" s="210"/>
      <c r="AI89" s="210"/>
      <c r="AJ89" s="210"/>
      <c r="AK89" s="210"/>
      <c r="AL89" s="210"/>
      <c r="AM89" s="209"/>
      <c r="AN89" s="209"/>
      <c r="AT89" s="197"/>
      <c r="BJ89" s="195"/>
    </row>
    <row r="90" spans="2:62">
      <c r="B90" s="109"/>
      <c r="C90" s="109"/>
      <c r="AG90" s="210"/>
      <c r="AH90" s="210"/>
      <c r="AI90" s="210"/>
      <c r="AJ90" s="210"/>
      <c r="AK90" s="210"/>
      <c r="AL90" s="210"/>
      <c r="AM90" s="209"/>
      <c r="AN90" s="209"/>
    </row>
    <row r="91" spans="2:62">
      <c r="B91" s="109"/>
      <c r="C91" s="109"/>
      <c r="AG91" s="210"/>
      <c r="AH91" s="210"/>
      <c r="AI91" s="210"/>
      <c r="AJ91" s="210"/>
      <c r="AK91" s="210"/>
      <c r="AL91" s="210"/>
      <c r="AM91" s="209"/>
      <c r="AN91" s="209"/>
    </row>
    <row r="92" spans="2:62">
      <c r="B92" s="109"/>
      <c r="C92" s="109"/>
      <c r="AG92" s="210"/>
      <c r="AH92" s="210"/>
      <c r="AI92" s="210"/>
      <c r="AJ92" s="210"/>
      <c r="AK92" s="210"/>
      <c r="AL92" s="210"/>
      <c r="AM92" s="209"/>
      <c r="AN92" s="209"/>
    </row>
    <row r="93" spans="2:62">
      <c r="B93" s="109"/>
      <c r="C93" s="109"/>
      <c r="AG93" s="210"/>
      <c r="AH93" s="210"/>
      <c r="AI93" s="210"/>
      <c r="AJ93" s="210"/>
      <c r="AK93" s="210"/>
      <c r="AL93" s="210"/>
      <c r="AM93" s="209"/>
      <c r="AN93" s="209"/>
    </row>
    <row r="94" spans="2:62">
      <c r="B94" s="109"/>
      <c r="C94" s="109"/>
      <c r="AG94" s="210"/>
      <c r="AH94" s="210"/>
      <c r="AI94" s="210"/>
      <c r="AJ94" s="210"/>
      <c r="AK94" s="210"/>
      <c r="AL94" s="210"/>
      <c r="AM94" s="209"/>
      <c r="AN94" s="209"/>
    </row>
    <row r="95" spans="2:62">
      <c r="B95" s="109"/>
      <c r="C95" s="109"/>
      <c r="AG95" s="210"/>
      <c r="AH95" s="210"/>
      <c r="AI95" s="210"/>
      <c r="AJ95" s="210"/>
      <c r="AK95" s="210"/>
      <c r="AL95" s="210"/>
      <c r="AM95" s="209"/>
      <c r="AN95" s="209"/>
    </row>
    <row r="96" spans="2:62">
      <c r="B96" s="109"/>
      <c r="C96" s="109"/>
      <c r="AG96" s="210"/>
      <c r="AH96" s="210"/>
      <c r="AI96" s="210"/>
      <c r="AJ96" s="210"/>
      <c r="AK96" s="210"/>
      <c r="AL96" s="210"/>
      <c r="AM96" s="209"/>
      <c r="AN96" s="209"/>
    </row>
    <row r="97" spans="2:40">
      <c r="B97" s="109"/>
      <c r="C97" s="109"/>
      <c r="AG97" s="210"/>
      <c r="AH97" s="210"/>
      <c r="AI97" s="210"/>
      <c r="AJ97" s="210"/>
      <c r="AK97" s="210"/>
      <c r="AL97" s="210"/>
      <c r="AM97" s="209"/>
      <c r="AN97" s="209"/>
    </row>
    <row r="98" spans="2:40">
      <c r="B98" s="109"/>
      <c r="C98" s="109"/>
    </row>
    <row r="99" spans="2:40">
      <c r="B99" s="109"/>
      <c r="C99" s="109"/>
    </row>
    <row r="100" spans="2:40">
      <c r="B100" s="109"/>
      <c r="C100" s="109"/>
    </row>
    <row r="101" spans="2:40">
      <c r="B101" s="109"/>
      <c r="C101" s="109"/>
    </row>
    <row r="102" spans="2:40">
      <c r="B102" s="109"/>
      <c r="C102" s="109"/>
    </row>
    <row r="103" spans="2:40">
      <c r="B103" s="109"/>
      <c r="C103" s="109"/>
    </row>
    <row r="104" spans="2:40">
      <c r="B104" s="109"/>
      <c r="C104" s="109"/>
    </row>
    <row r="105" spans="2:40">
      <c r="B105" s="109"/>
      <c r="C105" s="109"/>
    </row>
    <row r="106" spans="2:40">
      <c r="B106" s="109"/>
      <c r="C106" s="109"/>
    </row>
    <row r="107" spans="2:40">
      <c r="B107" s="109"/>
      <c r="C107" s="109"/>
    </row>
  </sheetData>
  <sheetProtection sheet="1" objects="1" scenarios="1" selectLockedCells="1"/>
  <mergeCells count="2">
    <mergeCell ref="F4:Q4"/>
    <mergeCell ref="AT6:AT7"/>
  </mergeCells>
  <phoneticPr fontId="72" type="noConversion"/>
  <dataValidations count="1">
    <dataValidation type="whole" allowBlank="1" showInputMessage="1" showErrorMessage="1" sqref="D2">
      <formula1>1</formula1>
      <formula2>5</formula2>
    </dataValidation>
  </dataValidations>
  <printOptions horizontalCentered="1" verticalCentered="1"/>
  <pageMargins left="0.75" right="0.75" top="0.5" bottom="0.5" header="0.51180555555555596" footer="0.51180555555555596"/>
  <pageSetup scale="80"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Pilot List'!$B$4:$B$119</xm:f>
          </x14:formula1>
          <xm:sqref>C6:C65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topLeftCell="I1" workbookViewId="0">
      <selection activeCell="L11" sqref="L11"/>
    </sheetView>
  </sheetViews>
  <sheetFormatPr defaultColWidth="8.85546875" defaultRowHeight="14.25"/>
  <cols>
    <col min="1" max="1" width="2.42578125" style="252" customWidth="1"/>
    <col min="2" max="2" width="6.7109375" style="252" customWidth="1"/>
    <col min="3" max="3" width="3.28515625" style="251" hidden="1" customWidth="1"/>
    <col min="4" max="4" width="3.7109375" style="251" customWidth="1"/>
    <col min="5" max="6" width="7.7109375" style="252" hidden="1" customWidth="1"/>
    <col min="7" max="8" width="20.7109375" style="252" hidden="1" customWidth="1"/>
    <col min="9" max="9" width="7.7109375" style="252" customWidth="1"/>
    <col min="10" max="10" width="4.4257812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6" style="39" bestFit="1" customWidth="1"/>
    <col min="26" max="26" width="9.140625" style="255" hidden="1" customWidth="1"/>
    <col min="27" max="27" width="9.140625" style="185" hidden="1" customWidth="1"/>
    <col min="28" max="28" width="10.85546875" style="256" hidden="1" customWidth="1"/>
    <col min="29" max="36" width="9.140625" style="256" hidden="1" customWidth="1"/>
    <col min="37" max="37" width="9.140625" style="234" hidden="1" customWidth="1"/>
    <col min="38" max="38" width="8.85546875" style="190"/>
    <col min="39" max="16384" width="8.85546875" style="252"/>
  </cols>
  <sheetData>
    <row r="1" spans="2:38" ht="25.5">
      <c r="B1" s="36"/>
      <c r="E1" s="316"/>
      <c r="H1" s="253"/>
      <c r="J1" s="253"/>
      <c r="K1" s="253" t="s">
        <v>34</v>
      </c>
      <c r="L1" s="253"/>
      <c r="O1" s="531"/>
      <c r="P1" s="550"/>
      <c r="AD1" s="234"/>
    </row>
    <row r="2" spans="2:38" ht="19.5" customHeight="1">
      <c r="B2" s="36"/>
      <c r="E2" s="36"/>
      <c r="G2" s="36"/>
      <c r="H2" s="36"/>
      <c r="J2" s="275"/>
      <c r="K2" s="258" t="s">
        <v>35</v>
      </c>
      <c r="L2" s="357">
        <v>10</v>
      </c>
      <c r="M2" s="259" t="s">
        <v>36</v>
      </c>
      <c r="N2" s="259"/>
      <c r="O2" s="532"/>
      <c r="P2" s="548"/>
      <c r="Q2" s="260"/>
      <c r="R2" s="432"/>
      <c r="W2" s="391" t="s">
        <v>148</v>
      </c>
      <c r="X2" s="252" t="s">
        <v>102</v>
      </c>
      <c r="AA2" s="276"/>
      <c r="AD2" s="234"/>
    </row>
    <row r="3" spans="2:38" ht="15" customHeight="1" thickBot="1">
      <c r="B3" s="36"/>
      <c r="M3" s="306"/>
      <c r="N3" s="396"/>
      <c r="O3" s="533"/>
      <c r="P3" s="549"/>
      <c r="Q3" s="306"/>
      <c r="R3" s="261"/>
      <c r="T3" s="261"/>
      <c r="U3" s="261"/>
      <c r="V3" s="261"/>
      <c r="W3" s="261"/>
      <c r="X3" s="358"/>
      <c r="Z3" s="274"/>
      <c r="AA3" s="607" t="s">
        <v>30</v>
      </c>
      <c r="AB3" s="607"/>
      <c r="AC3" s="607" t="s">
        <v>31</v>
      </c>
      <c r="AD3" s="607"/>
      <c r="AE3" s="607" t="s">
        <v>32</v>
      </c>
      <c r="AF3" s="607"/>
      <c r="AG3" s="607" t="s">
        <v>33</v>
      </c>
      <c r="AH3" s="607"/>
      <c r="AI3" s="607" t="s">
        <v>71</v>
      </c>
      <c r="AJ3" s="607"/>
    </row>
    <row r="4" spans="2:38" s="598" customFormat="1" ht="35.1" customHeight="1" thickBot="1">
      <c r="B4" s="553" t="s">
        <v>87</v>
      </c>
      <c r="C4" s="554" t="s">
        <v>26</v>
      </c>
      <c r="D4" s="589" t="s">
        <v>26</v>
      </c>
      <c r="E4" s="590" t="s">
        <v>38</v>
      </c>
      <c r="F4" s="590" t="s">
        <v>86</v>
      </c>
      <c r="G4" s="591" t="s">
        <v>27</v>
      </c>
      <c r="H4" s="591" t="s">
        <v>38</v>
      </c>
      <c r="I4" s="592" t="s">
        <v>38</v>
      </c>
      <c r="J4" s="591" t="s">
        <v>85</v>
      </c>
      <c r="K4" s="593" t="s">
        <v>27</v>
      </c>
      <c r="L4" s="561" t="s">
        <v>39</v>
      </c>
      <c r="M4" s="561" t="s">
        <v>40</v>
      </c>
      <c r="N4" s="561" t="s">
        <v>106</v>
      </c>
      <c r="O4" s="561" t="s">
        <v>41</v>
      </c>
      <c r="P4" s="562" t="s">
        <v>149</v>
      </c>
      <c r="Q4" s="594" t="s">
        <v>107</v>
      </c>
      <c r="R4" s="595" t="s">
        <v>152</v>
      </c>
      <c r="S4" s="594" t="s">
        <v>42</v>
      </c>
      <c r="T4" s="592" t="s">
        <v>43</v>
      </c>
      <c r="U4" s="559"/>
      <c r="V4" s="608" t="s">
        <v>88</v>
      </c>
      <c r="W4" s="609"/>
      <c r="X4" s="610"/>
      <c r="Y4" s="564"/>
      <c r="Z4" s="565" t="s">
        <v>76</v>
      </c>
      <c r="AA4" s="186" t="s">
        <v>77</v>
      </c>
      <c r="AB4" s="596" t="s">
        <v>79</v>
      </c>
      <c r="AC4" s="566"/>
      <c r="AD4" s="566"/>
      <c r="AE4" s="566"/>
      <c r="AF4" s="566"/>
      <c r="AG4" s="566"/>
      <c r="AH4" s="566"/>
      <c r="AI4" s="566"/>
      <c r="AJ4" s="566"/>
      <c r="AK4" s="566" t="s">
        <v>78</v>
      </c>
      <c r="AL4" s="597"/>
    </row>
    <row r="5" spans="2:38" ht="23.1" customHeight="1">
      <c r="B5" s="299" t="s">
        <v>30</v>
      </c>
      <c r="C5" s="298">
        <v>1</v>
      </c>
      <c r="D5" s="226">
        <f t="shared" ref="D5:D36" ca="1" si="0">IF(G5="","",(INDEX($C$5:$C$64,MATCH(K5,$G$5:$G$64,0))))</f>
        <v>5</v>
      </c>
      <c r="E5" s="227" t="str">
        <f>IF(ISBLANK('Flight Groups'!C6),"",'Flight Groups'!F6)</f>
        <v>A</v>
      </c>
      <c r="F5" s="227">
        <f t="shared" ref="F5:F36" si="1">IF(E5="a",1,IF(E5="b",2,IF(E5="c",3,IF(E5="d",4,5))))</f>
        <v>1</v>
      </c>
      <c r="G5" s="227" t="str">
        <f>IF(ISBLANK('Flight Groups'!C6),"",'Flight Groups'!C6)</f>
        <v>Jon Garber</v>
      </c>
      <c r="H5" s="227">
        <f t="shared" ref="H5:H36" si="2">IF(G5="","",(SMALL(F$5:F$64,C5)))</f>
        <v>1</v>
      </c>
      <c r="I5" s="487" t="str">
        <f>IF(ISBLANK('Flight Groups'!C6),"",IF(H5=1,"A",IF(H5=2,"B",IF(H5=3,"C",IF(H5=4,"D","E")))))</f>
        <v>A</v>
      </c>
      <c r="J5" s="227">
        <f>IF(G5="","",(RANK(F5,$F$5:$F$64,0)+COUNTIF($F$5:F5,F5)-1))</f>
        <v>58</v>
      </c>
      <c r="K5" s="228" t="str">
        <f t="shared" ref="K5:K36" ca="1" si="3">IF(G5="","",(OFFSET($G$5,MATCH(LARGE($J$5:$J$64,ROW()-ROW($K$5)+1),$J$5:$J$64,0)-1,0)))</f>
        <v>Hal Aasen</v>
      </c>
      <c r="L5" s="369">
        <v>9</v>
      </c>
      <c r="M5" s="370">
        <v>54</v>
      </c>
      <c r="N5" s="368">
        <v>174</v>
      </c>
      <c r="O5" s="368">
        <v>35</v>
      </c>
      <c r="P5" s="545"/>
      <c r="Q5" s="427">
        <f>IF(P5="yes",0,IF(N5&gt;200,(100+(N5-200)*3),(N5/2)))</f>
        <v>87</v>
      </c>
      <c r="R5" s="433">
        <f>IF(ISBLANK('Flight Groups'!C6),0,IF(P5="yes",0,(IF(L5=$L$2,L5*60-M5,IF(L5&gt;$L$2,($L$2*60)-(L5-$L$2)*60-M5,L5*60+M5)))-Q5+O5))</f>
        <v>542</v>
      </c>
      <c r="S5" s="398">
        <f t="shared" ref="S5:S36" si="4">IF(R5=0,0,IF(I5="A",AB5,IF(I5="B",AD5,IF(I5="C",AF5,IF(I5="d",AH5,AJ5)))))</f>
        <v>943.42906875543952</v>
      </c>
      <c r="T5" s="229">
        <f>+RANK(S5,$S$5:$S$64)</f>
        <v>4</v>
      </c>
      <c r="U5" s="230"/>
      <c r="V5" s="277">
        <v>1</v>
      </c>
      <c r="W5" s="231" t="str">
        <f t="shared" ref="W5:W36" ca="1" si="5">OFFSET($K$5,MATCH(SMALL($Z$5:$Z$64,ROW()-ROW($W$5)+1),$Z$5:$Z$64,0)-1,0)</f>
        <v>Jon Garber</v>
      </c>
      <c r="X5" s="401">
        <f ca="1">IF($W$2="YES",((AK5)),"")</f>
        <v>1000</v>
      </c>
      <c r="Y5" s="477" t="str">
        <f ca="1">IF(AK5=0,"",IF(COUNTIF(X:X,X5)&gt;1,"TIE",""))</f>
        <v>TIE</v>
      </c>
      <c r="Z5" s="232">
        <f>RANK(S5,$S$5:$S$64,0)+COUNTIF($S$5:S5,S5)-1</f>
        <v>4</v>
      </c>
      <c r="AA5" s="233">
        <f t="shared" ref="AA5:AA36" si="6">IF(I5="A",R5,0)</f>
        <v>542</v>
      </c>
      <c r="AB5" s="234">
        <f>IF(AA5=0,0,(AA5/MAX($AA$5:$AA$64)*1000))</f>
        <v>943.42906875543952</v>
      </c>
      <c r="AC5" s="234">
        <f t="shared" ref="AC5:AC36" si="7">IF(I5="B",R5,0)</f>
        <v>0</v>
      </c>
      <c r="AD5" s="234">
        <f>IF(AC5=0,0,(AC5/MAX($AC$5:$AC$64)*1000))</f>
        <v>0</v>
      </c>
      <c r="AE5" s="234">
        <f t="shared" ref="AE5:AE36" si="8">IF(I5="C",R5,0)</f>
        <v>0</v>
      </c>
      <c r="AF5" s="234">
        <f>IF(AE5=0,0,(AE5/MAX($AE$5:$AE$64)*1000))</f>
        <v>0</v>
      </c>
      <c r="AG5" s="234">
        <f t="shared" ref="AG5:AG36" si="9">IF(I5="D",R5,0)</f>
        <v>0</v>
      </c>
      <c r="AH5" s="234">
        <f>IF(AG5=0,0,(AG5/MAX($AG$5:$AG$64)*1000))</f>
        <v>0</v>
      </c>
      <c r="AI5" s="234">
        <f t="shared" ref="AI5:AI36" si="10">IF(I5="E",R5,0)</f>
        <v>0</v>
      </c>
      <c r="AJ5" s="234">
        <f>IF(AI5=0,0,(AI5/MAX($AI$5:$AI$64)*1000))</f>
        <v>0</v>
      </c>
      <c r="AK5" s="234">
        <f ca="1">INDEX($S$5:$S$64,MATCH(W5,$K$5:$K$64,0))</f>
        <v>1000</v>
      </c>
    </row>
    <row r="6" spans="2:38" ht="23.1" customHeight="1">
      <c r="B6" s="300">
        <f>IF("a"="","",COUNTIF(I:I,"a")-COUNTIFS(I:I,"a",L:L,0))</f>
        <v>3</v>
      </c>
      <c r="C6" s="256">
        <v>2</v>
      </c>
      <c r="D6" s="236">
        <f ca="1">IF(G6="","",(INDEX($C$5:$C$64,MATCH(K6,$G$5:$G$64,0))))</f>
        <v>3</v>
      </c>
      <c r="E6" s="237" t="str">
        <f>IF(ISBLANK('Flight Groups'!C7),"",'Flight Groups'!F7)</f>
        <v>B</v>
      </c>
      <c r="F6" s="237">
        <f t="shared" si="1"/>
        <v>2</v>
      </c>
      <c r="G6" s="237" t="str">
        <f>IF(ISBLANK('Flight Groups'!C7),"",'Flight Groups'!C7)</f>
        <v>Greg Douglas</v>
      </c>
      <c r="H6" s="237">
        <f t="shared" si="2"/>
        <v>1</v>
      </c>
      <c r="I6" s="488" t="str">
        <f>IF(ISBLANK('Flight Groups'!C7),"",IF(H6=1,"A",IF(H6=2,"B",IF(H6=3,"C",IF(H6=4,"D","E")))))</f>
        <v>A</v>
      </c>
      <c r="J6" s="237">
        <f>IF(G6="","",(RANK(F6,$F$5:$F$64,0)+COUNTIF($F$5:F6,F6)-1))</f>
        <v>55</v>
      </c>
      <c r="K6" s="238" t="str">
        <f t="shared" ca="1" si="3"/>
        <v>Carl Thuesen</v>
      </c>
      <c r="L6" s="484">
        <v>9</v>
      </c>
      <c r="M6" s="485">
        <v>59</v>
      </c>
      <c r="N6" s="486">
        <v>176</v>
      </c>
      <c r="O6" s="486">
        <v>35</v>
      </c>
      <c r="P6" s="546"/>
      <c r="Q6" s="588">
        <f t="shared" ref="Q6:Q64" si="11">IF(P6="yes",0,IF(N6&gt;200,(100+(N6-200)*3),(N6/2)))</f>
        <v>88</v>
      </c>
      <c r="R6" s="434">
        <f>IF(ISBLANK('Flight Groups'!C7),0,IF(P6="yes",0,(IF(L6=$L$2,L6*60-M6,IF(L6&gt;$L$2,($L$2*60)-(L6-$L$2)*60-M6,L6*60+M6)))-Q6+O6))</f>
        <v>546</v>
      </c>
      <c r="S6" s="399">
        <f t="shared" si="4"/>
        <v>950.39164490861617</v>
      </c>
      <c r="T6" s="240">
        <f t="shared" ref="T6:T64" si="12">+RANK(S6,$S$5:$S$64)</f>
        <v>3</v>
      </c>
      <c r="U6" s="230"/>
      <c r="V6" s="278">
        <v>2</v>
      </c>
      <c r="W6" s="230" t="str">
        <f t="shared" ca="1" si="5"/>
        <v>Curtis Suter</v>
      </c>
      <c r="X6" s="402">
        <f t="shared" ref="X6:X64" ca="1" si="13">IF($W$2="YES",((AK6)),"")</f>
        <v>1000</v>
      </c>
      <c r="Y6" s="477" t="str">
        <f t="shared" ref="Y6:Y64" ca="1" si="14">IF(AK6=0,"",IF(COUNTIF(X:X,X6)&gt;1,"TIE",""))</f>
        <v>TIE</v>
      </c>
      <c r="Z6" s="232">
        <f>RANK(S6,$S$5:$S$64,0)+COUNTIF($S$5:S6,S6)-1</f>
        <v>3</v>
      </c>
      <c r="AA6" s="233">
        <f t="shared" si="6"/>
        <v>546</v>
      </c>
      <c r="AB6" s="234">
        <f t="shared" ref="AB6:AB64" si="15">IF(AA6=0,0,(AA6/MAX($AA$5:$AA$64)*1000))</f>
        <v>950.39164490861617</v>
      </c>
      <c r="AC6" s="234">
        <f t="shared" si="7"/>
        <v>0</v>
      </c>
      <c r="AD6" s="234">
        <f t="shared" ref="AD6:AD64" si="16">IF(AC6=0,0,(AC6/MAX($AC$5:$AC$64)*1000))</f>
        <v>0</v>
      </c>
      <c r="AE6" s="234">
        <f t="shared" si="8"/>
        <v>0</v>
      </c>
      <c r="AF6" s="234">
        <f t="shared" ref="AF6:AF64" si="17">IF(AE6=0,0,(AE6/MAX($AE$5:$AE$64)*1000))</f>
        <v>0</v>
      </c>
      <c r="AG6" s="234">
        <f t="shared" si="9"/>
        <v>0</v>
      </c>
      <c r="AH6" s="234">
        <f t="shared" ref="AH6:AH64" si="18">IF(AG6=0,0,(AG6/MAX($AG$5:$AG$64)*1000))</f>
        <v>0</v>
      </c>
      <c r="AI6" s="234">
        <f t="shared" si="10"/>
        <v>0</v>
      </c>
      <c r="AJ6" s="234">
        <f t="shared" ref="AJ6:AJ64" si="19">IF(AI6=0,0,(AI6/MAX($AI$5:$AI$64)*1000))</f>
        <v>0</v>
      </c>
      <c r="AK6" s="234">
        <f t="shared" ref="AK6:AK64" ca="1" si="20">INDEX($S$5:$S$64,MATCH(W6,$K$5:$K$64,0))</f>
        <v>1000</v>
      </c>
    </row>
    <row r="7" spans="2:38" ht="23.1" customHeight="1">
      <c r="C7" s="235">
        <v>3</v>
      </c>
      <c r="D7" s="236">
        <f t="shared" ca="1" si="0"/>
        <v>1</v>
      </c>
      <c r="E7" s="237" t="str">
        <f>IF(ISBLANK('Flight Groups'!C8),"",'Flight Groups'!F8)</f>
        <v>A</v>
      </c>
      <c r="F7" s="237">
        <f t="shared" si="1"/>
        <v>1</v>
      </c>
      <c r="G7" s="237" t="str">
        <f>IF(ISBLANK('Flight Groups'!C8),"",'Flight Groups'!C8)</f>
        <v>Carl Thuesen</v>
      </c>
      <c r="H7" s="237">
        <f t="shared" si="2"/>
        <v>1</v>
      </c>
      <c r="I7" s="488" t="str">
        <f>IF(ISBLANK('Flight Groups'!C8),"",IF(H7=1,"A",IF(H7=2,"B",IF(H7=3,"C",IF(H7=4,"D","E")))))</f>
        <v>A</v>
      </c>
      <c r="J7" s="237">
        <f>IF(G7="","",(RANK(F7,$F$5:$F$64,0)+COUNTIF($F$5:F7,F7)-1))</f>
        <v>59</v>
      </c>
      <c r="K7" s="238" t="str">
        <f t="shared" ca="1" si="3"/>
        <v>Jon Garber</v>
      </c>
      <c r="L7" s="484">
        <v>9</v>
      </c>
      <c r="M7" s="485">
        <v>57</v>
      </c>
      <c r="N7" s="486">
        <v>125</v>
      </c>
      <c r="O7" s="486">
        <v>40</v>
      </c>
      <c r="P7" s="546"/>
      <c r="Q7" s="588">
        <f t="shared" si="11"/>
        <v>62.5</v>
      </c>
      <c r="R7" s="434">
        <f>IF(ISBLANK('Flight Groups'!C8),0,IF(P7="yes",0,(IF(L7=$L$2,L7*60-M7,IF(L7&gt;$L$2,($L$2*60)-(L7-$L$2)*60-M7,L7*60+M7)))-Q7+O7))</f>
        <v>574.5</v>
      </c>
      <c r="S7" s="399">
        <f t="shared" si="4"/>
        <v>1000</v>
      </c>
      <c r="T7" s="240">
        <f t="shared" si="12"/>
        <v>1</v>
      </c>
      <c r="U7" s="230"/>
      <c r="V7" s="278">
        <v>3</v>
      </c>
      <c r="W7" s="230" t="str">
        <f t="shared" ca="1" si="5"/>
        <v>Carl Thuesen</v>
      </c>
      <c r="X7" s="402">
        <f t="shared" ca="1" si="13"/>
        <v>950.39164490861617</v>
      </c>
      <c r="Y7" s="477" t="str">
        <f t="shared" ca="1" si="14"/>
        <v/>
      </c>
      <c r="Z7" s="232">
        <f>RANK(S7,$S$5:$S$64,0)+COUNTIF($S$5:S7,S7)-1</f>
        <v>1</v>
      </c>
      <c r="AA7" s="233">
        <f t="shared" si="6"/>
        <v>574.5</v>
      </c>
      <c r="AB7" s="234">
        <f>IF(AA7=0,0,(AA7/MAX($AA$5:$AA$64)*1000))</f>
        <v>1000</v>
      </c>
      <c r="AC7" s="234">
        <f t="shared" si="7"/>
        <v>0</v>
      </c>
      <c r="AD7" s="234">
        <f t="shared" si="16"/>
        <v>0</v>
      </c>
      <c r="AE7" s="234">
        <f t="shared" si="8"/>
        <v>0</v>
      </c>
      <c r="AF7" s="234">
        <f t="shared" si="17"/>
        <v>0</v>
      </c>
      <c r="AG7" s="234">
        <f t="shared" si="9"/>
        <v>0</v>
      </c>
      <c r="AH7" s="234">
        <f t="shared" si="18"/>
        <v>0</v>
      </c>
      <c r="AI7" s="234">
        <f t="shared" si="10"/>
        <v>0</v>
      </c>
      <c r="AJ7" s="234">
        <f t="shared" si="19"/>
        <v>0</v>
      </c>
      <c r="AK7" s="234">
        <f t="shared" ca="1" si="20"/>
        <v>950.39164490861617</v>
      </c>
    </row>
    <row r="8" spans="2:38" ht="23.1" customHeight="1">
      <c r="B8" s="299" t="s">
        <v>31</v>
      </c>
      <c r="C8" s="256">
        <v>4</v>
      </c>
      <c r="D8" s="236">
        <f t="shared" ca="1" si="0"/>
        <v>6</v>
      </c>
      <c r="E8" s="237" t="str">
        <f>IF(ISBLANK('Flight Groups'!C9),"",'Flight Groups'!F9)</f>
        <v>B</v>
      </c>
      <c r="F8" s="237">
        <f t="shared" si="1"/>
        <v>2</v>
      </c>
      <c r="G8" s="237" t="str">
        <f>IF(ISBLANK('Flight Groups'!C9),"",'Flight Groups'!C9)</f>
        <v>Curtis Suter</v>
      </c>
      <c r="H8" s="237">
        <f t="shared" si="2"/>
        <v>2</v>
      </c>
      <c r="I8" s="488" t="str">
        <f>IF(ISBLANK('Flight Groups'!C9),"",IF(H8=1,"A",IF(H8=2,"B",IF(H8=3,"C",IF(H8=4,"D","E")))))</f>
        <v>B</v>
      </c>
      <c r="J8" s="237">
        <f>IF(G8="","",(RANK(F8,$F$5:$F$64,0)+COUNTIF($F$5:F8,F8)-1))</f>
        <v>56</v>
      </c>
      <c r="K8" s="238" t="str">
        <f t="shared" ca="1" si="3"/>
        <v>Chip Baber</v>
      </c>
      <c r="L8" s="484">
        <v>0</v>
      </c>
      <c r="M8" s="485">
        <v>0</v>
      </c>
      <c r="N8" s="486">
        <v>0</v>
      </c>
      <c r="O8" s="486">
        <v>0</v>
      </c>
      <c r="P8" s="546"/>
      <c r="Q8" s="588">
        <f t="shared" si="11"/>
        <v>0</v>
      </c>
      <c r="R8" s="434">
        <f>IF(ISBLANK('Flight Groups'!C9),0,IF(P8="yes",0,(IF(L8=$L$2,L8*60-M8,IF(L8&gt;$L$2,($L$2*60)-(L8-$L$2)*60-M8,L8*60+M8)))-Q8+O8))</f>
        <v>0</v>
      </c>
      <c r="S8" s="399">
        <f t="shared" si="4"/>
        <v>0</v>
      </c>
      <c r="T8" s="240">
        <f t="shared" si="12"/>
        <v>6</v>
      </c>
      <c r="U8" s="230"/>
      <c r="V8" s="278">
        <v>4</v>
      </c>
      <c r="W8" s="230" t="str">
        <f t="shared" ca="1" si="5"/>
        <v>Hal Aasen</v>
      </c>
      <c r="X8" s="402">
        <f t="shared" ca="1" si="13"/>
        <v>943.42906875543952</v>
      </c>
      <c r="Y8" s="477" t="str">
        <f t="shared" ca="1" si="14"/>
        <v/>
      </c>
      <c r="Z8" s="232">
        <f>RANK(S8,$S$5:$S$64,0)+COUNTIF($S$5:S8,S8)-1</f>
        <v>6</v>
      </c>
      <c r="AA8" s="233">
        <f t="shared" si="6"/>
        <v>0</v>
      </c>
      <c r="AB8" s="234">
        <f t="shared" si="15"/>
        <v>0</v>
      </c>
      <c r="AC8" s="234">
        <f t="shared" si="7"/>
        <v>0</v>
      </c>
      <c r="AD8" s="234">
        <f t="shared" si="16"/>
        <v>0</v>
      </c>
      <c r="AE8" s="234">
        <f t="shared" si="8"/>
        <v>0</v>
      </c>
      <c r="AF8" s="234">
        <f t="shared" si="17"/>
        <v>0</v>
      </c>
      <c r="AG8" s="234">
        <f t="shared" si="9"/>
        <v>0</v>
      </c>
      <c r="AH8" s="234">
        <f t="shared" si="18"/>
        <v>0</v>
      </c>
      <c r="AI8" s="234">
        <f t="shared" si="10"/>
        <v>0</v>
      </c>
      <c r="AJ8" s="234">
        <f t="shared" si="19"/>
        <v>0</v>
      </c>
      <c r="AK8" s="234">
        <f t="shared" ca="1" si="20"/>
        <v>943.42906875543952</v>
      </c>
    </row>
    <row r="9" spans="2:38" ht="23.1" customHeight="1">
      <c r="B9" s="300">
        <f>IF("b"="","",COUNTIF(I:I,"b")-COUNTIFS(I:I,"b",L:L,0))</f>
        <v>2</v>
      </c>
      <c r="C9" s="256">
        <v>5</v>
      </c>
      <c r="D9" s="236">
        <f t="shared" ca="1" si="0"/>
        <v>4</v>
      </c>
      <c r="E9" s="237" t="str">
        <f>IF(ISBLANK('Flight Groups'!C10),"",'Flight Groups'!F10)</f>
        <v>A</v>
      </c>
      <c r="F9" s="237">
        <f t="shared" si="1"/>
        <v>1</v>
      </c>
      <c r="G9" s="237" t="str">
        <f>IF(ISBLANK('Flight Groups'!C10),"",'Flight Groups'!C10)</f>
        <v>Hal Aasen</v>
      </c>
      <c r="H9" s="237">
        <f t="shared" si="2"/>
        <v>2</v>
      </c>
      <c r="I9" s="488" t="str">
        <f>IF(ISBLANK('Flight Groups'!C10),"",IF(H9=1,"A",IF(H9=2,"B",IF(H9=3,"C",IF(H9=4,"D","E")))))</f>
        <v>B</v>
      </c>
      <c r="J9" s="237">
        <f>IF(G9="","",(RANK(F9,$F$5:$F$64,0)+COUNTIF($F$5:F9,F9)-1))</f>
        <v>60</v>
      </c>
      <c r="K9" s="238" t="str">
        <f t="shared" ca="1" si="3"/>
        <v>Curtis Suter</v>
      </c>
      <c r="L9" s="484">
        <v>8</v>
      </c>
      <c r="M9" s="485">
        <v>19</v>
      </c>
      <c r="N9" s="486">
        <v>183</v>
      </c>
      <c r="O9" s="486">
        <v>35</v>
      </c>
      <c r="P9" s="546"/>
      <c r="Q9" s="588">
        <f t="shared" si="11"/>
        <v>91.5</v>
      </c>
      <c r="R9" s="434">
        <f>IF(ISBLANK('Flight Groups'!C10),0,IF(P9="yes",0,(IF(L9=$L$2,L9*60-M9,IF(L9&gt;$L$2,($L$2*60)-(L9-$L$2)*60-M9,L9*60+M9)))-Q9+O9))</f>
        <v>442.5</v>
      </c>
      <c r="S9" s="399">
        <f t="shared" si="4"/>
        <v>1000</v>
      </c>
      <c r="T9" s="240">
        <f t="shared" si="12"/>
        <v>1</v>
      </c>
      <c r="U9" s="230"/>
      <c r="V9" s="278">
        <v>5</v>
      </c>
      <c r="W9" s="230" t="str">
        <f t="shared" ca="1" si="5"/>
        <v>Greg Douglas</v>
      </c>
      <c r="X9" s="402">
        <f t="shared" ca="1" si="13"/>
        <v>596.61016949152543</v>
      </c>
      <c r="Y9" s="477" t="str">
        <f t="shared" ca="1" si="14"/>
        <v/>
      </c>
      <c r="Z9" s="232">
        <f>RANK(S9,$S$5:$S$64,0)+COUNTIF($S$5:S9,S9)-1</f>
        <v>2</v>
      </c>
      <c r="AA9" s="233">
        <f t="shared" si="6"/>
        <v>0</v>
      </c>
      <c r="AB9" s="234">
        <f t="shared" si="15"/>
        <v>0</v>
      </c>
      <c r="AC9" s="234">
        <f t="shared" si="7"/>
        <v>442.5</v>
      </c>
      <c r="AD9" s="234">
        <f t="shared" si="16"/>
        <v>1000</v>
      </c>
      <c r="AE9" s="234">
        <f t="shared" si="8"/>
        <v>0</v>
      </c>
      <c r="AF9" s="234">
        <f t="shared" si="17"/>
        <v>0</v>
      </c>
      <c r="AG9" s="234">
        <f t="shared" si="9"/>
        <v>0</v>
      </c>
      <c r="AH9" s="234">
        <f t="shared" si="18"/>
        <v>0</v>
      </c>
      <c r="AI9" s="234">
        <f t="shared" si="10"/>
        <v>0</v>
      </c>
      <c r="AJ9" s="234">
        <f t="shared" si="19"/>
        <v>0</v>
      </c>
      <c r="AK9" s="234">
        <f t="shared" ca="1" si="20"/>
        <v>596.61016949152543</v>
      </c>
    </row>
    <row r="10" spans="2:38" ht="23.1" customHeight="1">
      <c r="C10" s="235">
        <v>6</v>
      </c>
      <c r="D10" s="236">
        <f t="shared" ca="1" si="0"/>
        <v>2</v>
      </c>
      <c r="E10" s="237" t="str">
        <f>IF(ISBLANK('Flight Groups'!C11),"",'Flight Groups'!F11)</f>
        <v>B</v>
      </c>
      <c r="F10" s="237">
        <f t="shared" si="1"/>
        <v>2</v>
      </c>
      <c r="G10" s="237" t="str">
        <f>IF(ISBLANK('Flight Groups'!C11),"",'Flight Groups'!C11)</f>
        <v>Chip Baber</v>
      </c>
      <c r="H10" s="237">
        <f t="shared" si="2"/>
        <v>2</v>
      </c>
      <c r="I10" s="488" t="str">
        <f>IF(ISBLANK('Flight Groups'!C11),"",IF(H10=1,"A",IF(H10=2,"B",IF(H10=3,"C",IF(H10=4,"D","E")))))</f>
        <v>B</v>
      </c>
      <c r="J10" s="237">
        <f>IF(G10="","",(RANK(F10,$F$5:$F$64,0)+COUNTIF($F$5:F10,F10)-1))</f>
        <v>57</v>
      </c>
      <c r="K10" s="238" t="str">
        <f t="shared" ca="1" si="3"/>
        <v>Greg Douglas</v>
      </c>
      <c r="L10" s="484">
        <v>4</v>
      </c>
      <c r="M10" s="485">
        <v>54</v>
      </c>
      <c r="N10" s="486">
        <v>150</v>
      </c>
      <c r="O10" s="486">
        <v>45</v>
      </c>
      <c r="P10" s="546"/>
      <c r="Q10" s="588">
        <f t="shared" si="11"/>
        <v>75</v>
      </c>
      <c r="R10" s="434">
        <f>IF(ISBLANK('Flight Groups'!C11),0,IF(P10="yes",0,(IF(L10=$L$2,L10*60-M10,IF(L10&gt;$L$2,($L$2*60)-(L10-$L$2)*60-M10,L10*60+M10)))-Q10+O10))</f>
        <v>264</v>
      </c>
      <c r="S10" s="399">
        <f t="shared" si="4"/>
        <v>596.61016949152543</v>
      </c>
      <c r="T10" s="240">
        <f t="shared" si="12"/>
        <v>5</v>
      </c>
      <c r="U10" s="230"/>
      <c r="V10" s="278">
        <v>6</v>
      </c>
      <c r="W10" s="230" t="str">
        <f t="shared" ca="1" si="5"/>
        <v>Chip Baber</v>
      </c>
      <c r="X10" s="402">
        <f t="shared" ca="1" si="13"/>
        <v>0</v>
      </c>
      <c r="Y10" s="477" t="str">
        <f t="shared" ca="1" si="14"/>
        <v/>
      </c>
      <c r="Z10" s="232">
        <f>RANK(S10,$S$5:$S$64,0)+COUNTIF($S$5:S10,S10)-1</f>
        <v>5</v>
      </c>
      <c r="AA10" s="233">
        <f t="shared" si="6"/>
        <v>0</v>
      </c>
      <c r="AB10" s="234">
        <f t="shared" si="15"/>
        <v>0</v>
      </c>
      <c r="AC10" s="234">
        <f t="shared" si="7"/>
        <v>264</v>
      </c>
      <c r="AD10" s="234">
        <f t="shared" si="16"/>
        <v>596.61016949152543</v>
      </c>
      <c r="AE10" s="234">
        <f t="shared" si="8"/>
        <v>0</v>
      </c>
      <c r="AF10" s="234">
        <f t="shared" si="17"/>
        <v>0</v>
      </c>
      <c r="AG10" s="234">
        <f t="shared" si="9"/>
        <v>0</v>
      </c>
      <c r="AH10" s="234">
        <f t="shared" si="18"/>
        <v>0</v>
      </c>
      <c r="AI10" s="234">
        <f t="shared" si="10"/>
        <v>0</v>
      </c>
      <c r="AJ10" s="234">
        <f t="shared" si="19"/>
        <v>0</v>
      </c>
      <c r="AK10" s="234">
        <f t="shared" ca="1" si="20"/>
        <v>0</v>
      </c>
    </row>
    <row r="11" spans="2:38" ht="23.1" customHeight="1">
      <c r="B11" s="299" t="s">
        <v>32</v>
      </c>
      <c r="C11" s="256">
        <v>7</v>
      </c>
      <c r="D11" s="236" t="str">
        <f t="shared" si="0"/>
        <v/>
      </c>
      <c r="E11" s="237" t="str">
        <f>IF(ISBLANK('Flight Groups'!C12),"",'Flight Groups'!F12)</f>
        <v/>
      </c>
      <c r="F11" s="237">
        <f t="shared" si="1"/>
        <v>5</v>
      </c>
      <c r="G11" s="237" t="str">
        <f>IF(ISBLANK('Flight Groups'!C12),"",'Flight Groups'!C12)</f>
        <v/>
      </c>
      <c r="H11" s="237" t="str">
        <f t="shared" si="2"/>
        <v/>
      </c>
      <c r="I11" s="488" t="str">
        <f>IF(ISBLANK('Flight Groups'!C12),"",IF(H11=1,"A",IF(H11=2,"B",IF(H11=3,"C",IF(H11=4,"D","E")))))</f>
        <v/>
      </c>
      <c r="J11" s="237" t="str">
        <f>IF(G11="","",(RANK(F11,$F$5:$F$64,0)+COUNTIF($F$5:F11,F11)-1))</f>
        <v/>
      </c>
      <c r="K11" s="238" t="str">
        <f t="shared" ca="1" si="3"/>
        <v/>
      </c>
      <c r="L11" s="484"/>
      <c r="M11" s="485"/>
      <c r="N11" s="486"/>
      <c r="O11" s="486"/>
      <c r="P11" s="546"/>
      <c r="Q11" s="588">
        <f t="shared" si="11"/>
        <v>0</v>
      </c>
      <c r="R11" s="434">
        <f>IF(ISBLANK('Flight Groups'!C12),0,IF(P11="yes",0,(IF(L11=$L$2,L11*60-M11,IF(L11&gt;$L$2,($L$2*60)-(L11-$L$2)*60-M11,L11*60+M11)))-Q11+O11))</f>
        <v>0</v>
      </c>
      <c r="S11" s="399">
        <f t="shared" si="4"/>
        <v>0</v>
      </c>
      <c r="T11" s="240">
        <f t="shared" si="12"/>
        <v>6</v>
      </c>
      <c r="U11" s="230"/>
      <c r="V11" s="278">
        <v>7</v>
      </c>
      <c r="W11" s="230" t="str">
        <f t="shared" ca="1" si="5"/>
        <v/>
      </c>
      <c r="X11" s="402">
        <f t="shared" ca="1" si="13"/>
        <v>0</v>
      </c>
      <c r="Y11" s="477" t="str">
        <f t="shared" ca="1" si="14"/>
        <v/>
      </c>
      <c r="Z11" s="232">
        <f>RANK(S11,$S$5:$S$64,0)+COUNTIF($S$5:S11,S11)-1</f>
        <v>7</v>
      </c>
      <c r="AA11" s="233">
        <f t="shared" si="6"/>
        <v>0</v>
      </c>
      <c r="AB11" s="234">
        <f t="shared" si="15"/>
        <v>0</v>
      </c>
      <c r="AC11" s="234">
        <f t="shared" si="7"/>
        <v>0</v>
      </c>
      <c r="AD11" s="234">
        <f t="shared" si="16"/>
        <v>0</v>
      </c>
      <c r="AE11" s="234">
        <f t="shared" si="8"/>
        <v>0</v>
      </c>
      <c r="AF11" s="234">
        <f t="shared" si="17"/>
        <v>0</v>
      </c>
      <c r="AG11" s="234">
        <f t="shared" si="9"/>
        <v>0</v>
      </c>
      <c r="AH11" s="234">
        <f t="shared" si="18"/>
        <v>0</v>
      </c>
      <c r="AI11" s="234">
        <f t="shared" si="10"/>
        <v>0</v>
      </c>
      <c r="AJ11" s="234">
        <f t="shared" si="19"/>
        <v>0</v>
      </c>
      <c r="AK11" s="234">
        <f t="shared" ca="1" si="20"/>
        <v>0</v>
      </c>
    </row>
    <row r="12" spans="2:38" ht="23.1" customHeight="1">
      <c r="B12" s="300">
        <f>IF("c"="","",COUNTIF(I:I,"c")-COUNTIFS(I:I,"c",L:L,0))</f>
        <v>0</v>
      </c>
      <c r="C12" s="256">
        <v>8</v>
      </c>
      <c r="D12" s="236" t="str">
        <f t="shared" si="0"/>
        <v/>
      </c>
      <c r="E12" s="237" t="str">
        <f>IF(ISBLANK('Flight Groups'!C13),"",'Flight Groups'!F13)</f>
        <v/>
      </c>
      <c r="F12" s="237">
        <f t="shared" si="1"/>
        <v>5</v>
      </c>
      <c r="G12" s="237" t="str">
        <f>IF(ISBLANK('Flight Groups'!C13),"",'Flight Groups'!C13)</f>
        <v/>
      </c>
      <c r="H12" s="237" t="str">
        <f t="shared" si="2"/>
        <v/>
      </c>
      <c r="I12" s="488" t="str">
        <f>IF(ISBLANK('Flight Groups'!C13),"",IF(H12=1,"A",IF(H12=2,"B",IF(H12=3,"C",IF(H12=4,"D","E")))))</f>
        <v/>
      </c>
      <c r="J12" s="237" t="str">
        <f>IF(G12="","",(RANK(F12,$F$5:$F$64,0)+COUNTIF($F$5:F12,F12)-1))</f>
        <v/>
      </c>
      <c r="K12" s="238" t="str">
        <f t="shared" ca="1" si="3"/>
        <v/>
      </c>
      <c r="L12" s="484"/>
      <c r="M12" s="485"/>
      <c r="N12" s="486"/>
      <c r="O12" s="486"/>
      <c r="P12" s="546"/>
      <c r="Q12" s="588">
        <f t="shared" si="11"/>
        <v>0</v>
      </c>
      <c r="R12" s="434">
        <f>IF(ISBLANK('Flight Groups'!C13),0,IF(P12="yes",0,(IF(L12=$L$2,L12*60-M12,IF(L12&gt;$L$2,($L$2*60)-(L12-$L$2)*60-M12,L12*60+M12)))-Q12+O12))</f>
        <v>0</v>
      </c>
      <c r="S12" s="399">
        <f t="shared" si="4"/>
        <v>0</v>
      </c>
      <c r="T12" s="240">
        <f t="shared" si="12"/>
        <v>6</v>
      </c>
      <c r="U12" s="230"/>
      <c r="V12" s="278">
        <v>8</v>
      </c>
      <c r="W12" s="230" t="str">
        <f t="shared" ca="1" si="5"/>
        <v/>
      </c>
      <c r="X12" s="402">
        <f t="shared" ca="1" si="13"/>
        <v>0</v>
      </c>
      <c r="Y12" s="477" t="str">
        <f t="shared" ca="1" si="14"/>
        <v/>
      </c>
      <c r="Z12" s="232">
        <f>RANK(S12,$S$5:$S$64,0)+COUNTIF($S$5:S12,S12)-1</f>
        <v>8</v>
      </c>
      <c r="AA12" s="233">
        <f t="shared" si="6"/>
        <v>0</v>
      </c>
      <c r="AB12" s="234">
        <f t="shared" si="15"/>
        <v>0</v>
      </c>
      <c r="AC12" s="234">
        <f t="shared" si="7"/>
        <v>0</v>
      </c>
      <c r="AD12" s="234">
        <f t="shared" si="16"/>
        <v>0</v>
      </c>
      <c r="AE12" s="234">
        <f t="shared" si="8"/>
        <v>0</v>
      </c>
      <c r="AF12" s="234">
        <f t="shared" si="17"/>
        <v>0</v>
      </c>
      <c r="AG12" s="234">
        <f t="shared" si="9"/>
        <v>0</v>
      </c>
      <c r="AH12" s="234">
        <f t="shared" si="18"/>
        <v>0</v>
      </c>
      <c r="AI12" s="234">
        <f t="shared" si="10"/>
        <v>0</v>
      </c>
      <c r="AJ12" s="234">
        <f t="shared" si="19"/>
        <v>0</v>
      </c>
      <c r="AK12" s="234">
        <f t="shared" ca="1" si="20"/>
        <v>0</v>
      </c>
    </row>
    <row r="13" spans="2:38" ht="23.1" customHeight="1">
      <c r="C13" s="235">
        <v>9</v>
      </c>
      <c r="D13" s="236" t="str">
        <f t="shared" si="0"/>
        <v/>
      </c>
      <c r="E13" s="237" t="str">
        <f>IF(ISBLANK('Flight Groups'!C14),"",'Flight Groups'!F14)</f>
        <v/>
      </c>
      <c r="F13" s="237">
        <f t="shared" si="1"/>
        <v>5</v>
      </c>
      <c r="G13" s="237" t="str">
        <f>IF(ISBLANK('Flight Groups'!C14),"",'Flight Groups'!C14)</f>
        <v/>
      </c>
      <c r="H13" s="237" t="str">
        <f t="shared" si="2"/>
        <v/>
      </c>
      <c r="I13" s="488" t="str">
        <f>IF(ISBLANK('Flight Groups'!C14),"",IF(H13=1,"A",IF(H13=2,"B",IF(H13=3,"C",IF(H13=4,"D","E")))))</f>
        <v/>
      </c>
      <c r="J13" s="237" t="str">
        <f>IF(G13="","",(RANK(F13,$F$5:$F$64,0)+COUNTIF($F$5:F13,F13)-1))</f>
        <v/>
      </c>
      <c r="K13" s="238" t="str">
        <f t="shared" ca="1" si="3"/>
        <v/>
      </c>
      <c r="L13" s="484"/>
      <c r="M13" s="485"/>
      <c r="N13" s="486"/>
      <c r="O13" s="486"/>
      <c r="P13" s="546"/>
      <c r="Q13" s="588">
        <f t="shared" si="11"/>
        <v>0</v>
      </c>
      <c r="R13" s="434">
        <f>IF(ISBLANK('Flight Groups'!C14),0,IF(P13="yes",0,(IF(L13=$L$2,L13*60-M13,IF(L13&gt;$L$2,($L$2*60)-(L13-$L$2)*60-M13,L13*60+M13)))-Q13+O13))</f>
        <v>0</v>
      </c>
      <c r="S13" s="399">
        <f t="shared" si="4"/>
        <v>0</v>
      </c>
      <c r="T13" s="240">
        <f t="shared" si="12"/>
        <v>6</v>
      </c>
      <c r="U13" s="230"/>
      <c r="V13" s="278">
        <v>9</v>
      </c>
      <c r="W13" s="230" t="str">
        <f t="shared" ca="1" si="5"/>
        <v/>
      </c>
      <c r="X13" s="402">
        <f t="shared" ca="1" si="13"/>
        <v>0</v>
      </c>
      <c r="Y13" s="477" t="str">
        <f t="shared" ca="1" si="14"/>
        <v/>
      </c>
      <c r="Z13" s="232">
        <f>RANK(S13,$S$5:$S$64,0)+COUNTIF($S$5:S13,S13)-1</f>
        <v>9</v>
      </c>
      <c r="AA13" s="233">
        <f t="shared" si="6"/>
        <v>0</v>
      </c>
      <c r="AB13" s="234">
        <f t="shared" si="15"/>
        <v>0</v>
      </c>
      <c r="AC13" s="234">
        <f t="shared" si="7"/>
        <v>0</v>
      </c>
      <c r="AD13" s="234">
        <f t="shared" si="16"/>
        <v>0</v>
      </c>
      <c r="AE13" s="234">
        <f t="shared" si="8"/>
        <v>0</v>
      </c>
      <c r="AF13" s="234">
        <f t="shared" si="17"/>
        <v>0</v>
      </c>
      <c r="AG13" s="234">
        <f t="shared" si="9"/>
        <v>0</v>
      </c>
      <c r="AH13" s="234">
        <f t="shared" si="18"/>
        <v>0</v>
      </c>
      <c r="AI13" s="234">
        <f t="shared" si="10"/>
        <v>0</v>
      </c>
      <c r="AJ13" s="234">
        <f t="shared" si="19"/>
        <v>0</v>
      </c>
      <c r="AK13" s="234">
        <f t="shared" ca="1" si="20"/>
        <v>0</v>
      </c>
    </row>
    <row r="14" spans="2:38" ht="23.1" customHeight="1">
      <c r="B14" s="299" t="s">
        <v>33</v>
      </c>
      <c r="C14" s="256">
        <v>10</v>
      </c>
      <c r="D14" s="236" t="str">
        <f t="shared" si="0"/>
        <v/>
      </c>
      <c r="E14" s="237" t="str">
        <f>IF(ISBLANK('Flight Groups'!C15),"",'Flight Groups'!F15)</f>
        <v/>
      </c>
      <c r="F14" s="237">
        <f t="shared" si="1"/>
        <v>5</v>
      </c>
      <c r="G14" s="237" t="str">
        <f>IF(ISBLANK('Flight Groups'!C15),"",'Flight Groups'!C15)</f>
        <v/>
      </c>
      <c r="H14" s="237" t="str">
        <f t="shared" si="2"/>
        <v/>
      </c>
      <c r="I14" s="488" t="str">
        <f>IF(ISBLANK('Flight Groups'!C15),"",IF(H14=1,"A",IF(H14=2,"B",IF(H14=3,"C",IF(H14=4,"D","E")))))</f>
        <v/>
      </c>
      <c r="J14" s="237" t="str">
        <f>IF(G14="","",(RANK(F14,$F$5:$F$64,0)+COUNTIF($F$5:F14,F14)-1))</f>
        <v/>
      </c>
      <c r="K14" s="238" t="str">
        <f t="shared" ca="1" si="3"/>
        <v/>
      </c>
      <c r="L14" s="484"/>
      <c r="M14" s="485"/>
      <c r="N14" s="486"/>
      <c r="O14" s="486"/>
      <c r="P14" s="546"/>
      <c r="Q14" s="588">
        <f t="shared" si="11"/>
        <v>0</v>
      </c>
      <c r="R14" s="434">
        <f>IF(ISBLANK('Flight Groups'!C15),0,IF(P14="yes",0,(IF(L14=$L$2,L14*60-M14,IF(L14&gt;$L$2,($L$2*60)-(L14-$L$2)*60-M14,L14*60+M14)))-Q14+O14))</f>
        <v>0</v>
      </c>
      <c r="S14" s="399">
        <f t="shared" si="4"/>
        <v>0</v>
      </c>
      <c r="T14" s="240">
        <f t="shared" si="12"/>
        <v>6</v>
      </c>
      <c r="U14" s="230"/>
      <c r="V14" s="278">
        <v>10</v>
      </c>
      <c r="W14" s="230" t="str">
        <f t="shared" ca="1" si="5"/>
        <v/>
      </c>
      <c r="X14" s="402">
        <f t="shared" ca="1" si="13"/>
        <v>0</v>
      </c>
      <c r="Y14" s="477" t="str">
        <f t="shared" ca="1" si="14"/>
        <v/>
      </c>
      <c r="Z14" s="232">
        <f>RANK(S14,$S$5:$S$64,0)+COUNTIF($S$5:S14,S14)-1</f>
        <v>10</v>
      </c>
      <c r="AA14" s="233">
        <f t="shared" si="6"/>
        <v>0</v>
      </c>
      <c r="AB14" s="234">
        <f t="shared" si="15"/>
        <v>0</v>
      </c>
      <c r="AC14" s="234">
        <f t="shared" si="7"/>
        <v>0</v>
      </c>
      <c r="AD14" s="234">
        <f t="shared" si="16"/>
        <v>0</v>
      </c>
      <c r="AE14" s="234">
        <f t="shared" si="8"/>
        <v>0</v>
      </c>
      <c r="AF14" s="234">
        <f t="shared" si="17"/>
        <v>0</v>
      </c>
      <c r="AG14" s="234">
        <f t="shared" si="9"/>
        <v>0</v>
      </c>
      <c r="AH14" s="234">
        <f t="shared" si="18"/>
        <v>0</v>
      </c>
      <c r="AI14" s="234">
        <f t="shared" si="10"/>
        <v>0</v>
      </c>
      <c r="AJ14" s="234">
        <f t="shared" si="19"/>
        <v>0</v>
      </c>
      <c r="AK14" s="234">
        <f t="shared" ca="1" si="20"/>
        <v>0</v>
      </c>
    </row>
    <row r="15" spans="2:38" ht="23.1" customHeight="1">
      <c r="B15" s="300">
        <f>IF("d"="","",COUNTIF(I:I,"d")-COUNTIFS(I:I,"d",L:L,0))</f>
        <v>0</v>
      </c>
      <c r="C15" s="256">
        <v>11</v>
      </c>
      <c r="D15" s="236" t="str">
        <f t="shared" si="0"/>
        <v/>
      </c>
      <c r="E15" s="237" t="str">
        <f>IF(ISBLANK('Flight Groups'!C16),"",'Flight Groups'!F16)</f>
        <v/>
      </c>
      <c r="F15" s="237">
        <f t="shared" si="1"/>
        <v>5</v>
      </c>
      <c r="G15" s="237" t="str">
        <f>IF(ISBLANK('Flight Groups'!C16),"",'Flight Groups'!C16)</f>
        <v/>
      </c>
      <c r="H15" s="237" t="str">
        <f t="shared" si="2"/>
        <v/>
      </c>
      <c r="I15" s="488" t="str">
        <f>IF(ISBLANK('Flight Groups'!C16),"",IF(H15=1,"A",IF(H15=2,"B",IF(H15=3,"C",IF(H15=4,"D","E")))))</f>
        <v/>
      </c>
      <c r="J15" s="237" t="str">
        <f>IF(G15="","",(RANK(F15,$F$5:$F$64,0)+COUNTIF($F$5:F15,F15)-1))</f>
        <v/>
      </c>
      <c r="K15" s="238" t="str">
        <f t="shared" ca="1" si="3"/>
        <v/>
      </c>
      <c r="L15" s="294"/>
      <c r="M15" s="295"/>
      <c r="N15" s="239"/>
      <c r="O15" s="239"/>
      <c r="P15" s="546"/>
      <c r="Q15" s="588">
        <f t="shared" si="11"/>
        <v>0</v>
      </c>
      <c r="R15" s="434">
        <f>IF(ISBLANK('Flight Groups'!C16),0,IF(P15="yes",0,(IF(L15=$L$2,L15*60-M15,IF(L15&gt;$L$2,($L$2*60)-(L15-$L$2)*60-M15,L15*60+M15)))-Q15+O15))</f>
        <v>0</v>
      </c>
      <c r="S15" s="399">
        <f t="shared" si="4"/>
        <v>0</v>
      </c>
      <c r="T15" s="240">
        <f t="shared" si="12"/>
        <v>6</v>
      </c>
      <c r="U15" s="230"/>
      <c r="V15" s="278">
        <v>11</v>
      </c>
      <c r="W15" s="230" t="str">
        <f t="shared" ca="1" si="5"/>
        <v/>
      </c>
      <c r="X15" s="402">
        <f t="shared" ca="1" si="13"/>
        <v>0</v>
      </c>
      <c r="Y15" s="477" t="str">
        <f t="shared" ca="1" si="14"/>
        <v/>
      </c>
      <c r="Z15" s="232">
        <f>RANK(S15,$S$5:$S$64,0)+COUNTIF($S$5:S15,S15)-1</f>
        <v>11</v>
      </c>
      <c r="AA15" s="233">
        <f t="shared" si="6"/>
        <v>0</v>
      </c>
      <c r="AB15" s="234">
        <f t="shared" si="15"/>
        <v>0</v>
      </c>
      <c r="AC15" s="234">
        <f t="shared" si="7"/>
        <v>0</v>
      </c>
      <c r="AD15" s="234">
        <f t="shared" si="16"/>
        <v>0</v>
      </c>
      <c r="AE15" s="234">
        <f t="shared" si="8"/>
        <v>0</v>
      </c>
      <c r="AF15" s="234">
        <f t="shared" si="17"/>
        <v>0</v>
      </c>
      <c r="AG15" s="234">
        <f t="shared" si="9"/>
        <v>0</v>
      </c>
      <c r="AH15" s="234">
        <f t="shared" si="18"/>
        <v>0</v>
      </c>
      <c r="AI15" s="234">
        <f t="shared" si="10"/>
        <v>0</v>
      </c>
      <c r="AJ15" s="234">
        <f t="shared" si="19"/>
        <v>0</v>
      </c>
      <c r="AK15" s="234">
        <f t="shared" ca="1" si="20"/>
        <v>0</v>
      </c>
    </row>
    <row r="16" spans="2:38" ht="23.1" customHeight="1">
      <c r="C16" s="235">
        <v>12</v>
      </c>
      <c r="D16" s="236" t="str">
        <f t="shared" si="0"/>
        <v/>
      </c>
      <c r="E16" s="237" t="str">
        <f>IF(ISBLANK('Flight Groups'!C17),"",'Flight Groups'!F17)</f>
        <v/>
      </c>
      <c r="F16" s="237">
        <f t="shared" si="1"/>
        <v>5</v>
      </c>
      <c r="G16" s="237" t="str">
        <f>IF(ISBLANK('Flight Groups'!C17),"",'Flight Groups'!C17)</f>
        <v/>
      </c>
      <c r="H16" s="237" t="str">
        <f t="shared" si="2"/>
        <v/>
      </c>
      <c r="I16" s="488" t="str">
        <f>IF(ISBLANK('Flight Groups'!C17),"",IF(H16=1,"A",IF(H16=2,"B",IF(H16=3,"C",IF(H16=4,"D","E")))))</f>
        <v/>
      </c>
      <c r="J16" s="237" t="str">
        <f>IF(G16="","",(RANK(F16,$F$5:$F$64,0)+COUNTIF($F$5:F16,F16)-1))</f>
        <v/>
      </c>
      <c r="K16" s="238" t="str">
        <f t="shared" ca="1" si="3"/>
        <v/>
      </c>
      <c r="L16" s="294"/>
      <c r="M16" s="295"/>
      <c r="N16" s="239"/>
      <c r="O16" s="239"/>
      <c r="P16" s="546"/>
      <c r="Q16" s="588">
        <f t="shared" si="11"/>
        <v>0</v>
      </c>
      <c r="R16" s="434">
        <f>IF(ISBLANK('Flight Groups'!C17),0,IF(P16="yes",0,(IF(L16=$L$2,L16*60-M16,IF(L16&gt;$L$2,($L$2*60)-(L16-$L$2)*60-M16,L16*60+M16)))-Q16+O16))</f>
        <v>0</v>
      </c>
      <c r="S16" s="399">
        <f t="shared" si="4"/>
        <v>0</v>
      </c>
      <c r="T16" s="240">
        <f t="shared" si="12"/>
        <v>6</v>
      </c>
      <c r="U16" s="230"/>
      <c r="V16" s="278">
        <v>12</v>
      </c>
      <c r="W16" s="230" t="str">
        <f t="shared" ca="1" si="5"/>
        <v/>
      </c>
      <c r="X16" s="402">
        <f t="shared" ca="1" si="13"/>
        <v>0</v>
      </c>
      <c r="Y16" s="477" t="str">
        <f t="shared" ca="1" si="14"/>
        <v/>
      </c>
      <c r="Z16" s="232">
        <f>RANK(S16,$S$5:$S$64,0)+COUNTIF($S$5:S16,S16)-1</f>
        <v>12</v>
      </c>
      <c r="AA16" s="233">
        <f t="shared" si="6"/>
        <v>0</v>
      </c>
      <c r="AB16" s="234">
        <f t="shared" si="15"/>
        <v>0</v>
      </c>
      <c r="AC16" s="234">
        <f t="shared" si="7"/>
        <v>0</v>
      </c>
      <c r="AD16" s="234">
        <f t="shared" si="16"/>
        <v>0</v>
      </c>
      <c r="AE16" s="234">
        <f t="shared" si="8"/>
        <v>0</v>
      </c>
      <c r="AF16" s="234">
        <f t="shared" si="17"/>
        <v>0</v>
      </c>
      <c r="AG16" s="234">
        <f t="shared" si="9"/>
        <v>0</v>
      </c>
      <c r="AH16" s="234">
        <f t="shared" si="18"/>
        <v>0</v>
      </c>
      <c r="AI16" s="234">
        <f t="shared" si="10"/>
        <v>0</v>
      </c>
      <c r="AJ16" s="234">
        <f t="shared" si="19"/>
        <v>0</v>
      </c>
      <c r="AK16" s="234">
        <f t="shared" ca="1" si="20"/>
        <v>0</v>
      </c>
    </row>
    <row r="17" spans="2:37" ht="23.1" customHeight="1">
      <c r="B17" s="299" t="s">
        <v>71</v>
      </c>
      <c r="C17" s="256">
        <v>13</v>
      </c>
      <c r="D17" s="236" t="str">
        <f t="shared" si="0"/>
        <v/>
      </c>
      <c r="E17" s="237" t="str">
        <f>IF(ISBLANK('Flight Groups'!C18),"",'Flight Groups'!F18)</f>
        <v/>
      </c>
      <c r="F17" s="237">
        <f t="shared" si="1"/>
        <v>5</v>
      </c>
      <c r="G17" s="237" t="str">
        <f>IF(ISBLANK('Flight Groups'!C18),"",'Flight Groups'!C18)</f>
        <v/>
      </c>
      <c r="H17" s="237" t="str">
        <f t="shared" si="2"/>
        <v/>
      </c>
      <c r="I17" s="488" t="str">
        <f>IF(ISBLANK('Flight Groups'!C18),"",IF(H17=1,"A",IF(H17=2,"B",IF(H17=3,"C",IF(H17=4,"D","E")))))</f>
        <v/>
      </c>
      <c r="J17" s="237" t="str">
        <f>IF(G17="","",(RANK(F17,$F$5:$F$64,0)+COUNTIF($F$5:F17,F17)-1))</f>
        <v/>
      </c>
      <c r="K17" s="238" t="str">
        <f t="shared" ca="1" si="3"/>
        <v/>
      </c>
      <c r="L17" s="294"/>
      <c r="M17" s="295"/>
      <c r="N17" s="239"/>
      <c r="O17" s="239"/>
      <c r="P17" s="546"/>
      <c r="Q17" s="588">
        <f t="shared" si="11"/>
        <v>0</v>
      </c>
      <c r="R17" s="434">
        <f>IF(ISBLANK('Flight Groups'!C18),0,IF(P17="yes",0,(IF(L17=$L$2,L17*60-M17,IF(L17&gt;$L$2,($L$2*60)-(L17-$L$2)*60-M17,L17*60+M17)))-Q17+O17))</f>
        <v>0</v>
      </c>
      <c r="S17" s="399">
        <f t="shared" si="4"/>
        <v>0</v>
      </c>
      <c r="T17" s="240">
        <f t="shared" si="12"/>
        <v>6</v>
      </c>
      <c r="U17" s="230"/>
      <c r="V17" s="278">
        <v>13</v>
      </c>
      <c r="W17" s="230" t="str">
        <f t="shared" ca="1" si="5"/>
        <v/>
      </c>
      <c r="X17" s="402">
        <f t="shared" ca="1" si="13"/>
        <v>0</v>
      </c>
      <c r="Y17" s="477" t="str">
        <f t="shared" ca="1" si="14"/>
        <v/>
      </c>
      <c r="Z17" s="232">
        <f>RANK(S17,$S$5:$S$64,0)+COUNTIF($S$5:S17,S17)-1</f>
        <v>13</v>
      </c>
      <c r="AA17" s="233">
        <f t="shared" si="6"/>
        <v>0</v>
      </c>
      <c r="AB17" s="234">
        <f t="shared" si="15"/>
        <v>0</v>
      </c>
      <c r="AC17" s="234">
        <f t="shared" si="7"/>
        <v>0</v>
      </c>
      <c r="AD17" s="234">
        <f t="shared" si="16"/>
        <v>0</v>
      </c>
      <c r="AE17" s="234">
        <f t="shared" si="8"/>
        <v>0</v>
      </c>
      <c r="AF17" s="234">
        <f t="shared" si="17"/>
        <v>0</v>
      </c>
      <c r="AG17" s="234">
        <f t="shared" si="9"/>
        <v>0</v>
      </c>
      <c r="AH17" s="234">
        <f t="shared" si="18"/>
        <v>0</v>
      </c>
      <c r="AI17" s="234">
        <f t="shared" si="10"/>
        <v>0</v>
      </c>
      <c r="AJ17" s="234">
        <f t="shared" si="19"/>
        <v>0</v>
      </c>
      <c r="AK17" s="234">
        <f t="shared" ca="1" si="20"/>
        <v>0</v>
      </c>
    </row>
    <row r="18" spans="2:37" ht="23.1" customHeight="1">
      <c r="B18" s="301">
        <f>IF("e"="","",COUNTIF(I:I,"e")-COUNTIFS(I:I,"e",L:L,0))</f>
        <v>0</v>
      </c>
      <c r="C18" s="256">
        <v>14</v>
      </c>
      <c r="D18" s="236" t="str">
        <f t="shared" si="0"/>
        <v/>
      </c>
      <c r="E18" s="237" t="str">
        <f>IF(ISBLANK('Flight Groups'!C19),"",'Flight Groups'!F19)</f>
        <v/>
      </c>
      <c r="F18" s="237">
        <f t="shared" si="1"/>
        <v>5</v>
      </c>
      <c r="G18" s="237" t="str">
        <f>IF(ISBLANK('Flight Groups'!C19),"",'Flight Groups'!C19)</f>
        <v/>
      </c>
      <c r="H18" s="237" t="str">
        <f t="shared" si="2"/>
        <v/>
      </c>
      <c r="I18" s="488" t="str">
        <f>IF(ISBLANK('Flight Groups'!C19),"",IF(H18=1,"A",IF(H18=2,"B",IF(H18=3,"C",IF(H18=4,"D","E")))))</f>
        <v/>
      </c>
      <c r="J18" s="237" t="str">
        <f>IF(G18="","",(RANK(F18,$F$5:$F$64,0)+COUNTIF($F$5:F18,F18)-1))</f>
        <v/>
      </c>
      <c r="K18" s="238" t="str">
        <f t="shared" ca="1" si="3"/>
        <v/>
      </c>
      <c r="L18" s="294"/>
      <c r="M18" s="295"/>
      <c r="N18" s="239"/>
      <c r="O18" s="239"/>
      <c r="P18" s="546"/>
      <c r="Q18" s="588">
        <f t="shared" si="11"/>
        <v>0</v>
      </c>
      <c r="R18" s="434">
        <f>IF(ISBLANK('Flight Groups'!C19),0,IF(P18="yes",0,(IF(L18=$L$2,L18*60-M18,IF(L18&gt;$L$2,($L$2*60)-(L18-$L$2)*60-M18,L18*60+M18)))-Q18+O18))</f>
        <v>0</v>
      </c>
      <c r="S18" s="399">
        <f t="shared" si="4"/>
        <v>0</v>
      </c>
      <c r="T18" s="240">
        <f t="shared" si="12"/>
        <v>6</v>
      </c>
      <c r="U18" s="230"/>
      <c r="V18" s="278">
        <v>14</v>
      </c>
      <c r="W18" s="230" t="str">
        <f t="shared" ca="1" si="5"/>
        <v/>
      </c>
      <c r="X18" s="402">
        <f t="shared" ca="1" si="13"/>
        <v>0</v>
      </c>
      <c r="Y18" s="477" t="str">
        <f t="shared" ca="1" si="14"/>
        <v/>
      </c>
      <c r="Z18" s="232">
        <f>RANK(S18,$S$5:$S$64,0)+COUNTIF($S$5:S18,S18)-1</f>
        <v>14</v>
      </c>
      <c r="AA18" s="233">
        <f t="shared" si="6"/>
        <v>0</v>
      </c>
      <c r="AB18" s="234">
        <f t="shared" si="15"/>
        <v>0</v>
      </c>
      <c r="AC18" s="234">
        <f t="shared" si="7"/>
        <v>0</v>
      </c>
      <c r="AD18" s="234">
        <f t="shared" si="16"/>
        <v>0</v>
      </c>
      <c r="AE18" s="234">
        <f t="shared" si="8"/>
        <v>0</v>
      </c>
      <c r="AF18" s="234">
        <f t="shared" si="17"/>
        <v>0</v>
      </c>
      <c r="AG18" s="234">
        <f t="shared" si="9"/>
        <v>0</v>
      </c>
      <c r="AH18" s="234">
        <f t="shared" si="18"/>
        <v>0</v>
      </c>
      <c r="AI18" s="234">
        <f t="shared" si="10"/>
        <v>0</v>
      </c>
      <c r="AJ18" s="234">
        <f t="shared" si="19"/>
        <v>0</v>
      </c>
      <c r="AK18" s="234">
        <f t="shared" ca="1" si="20"/>
        <v>0</v>
      </c>
    </row>
    <row r="19" spans="2:37" ht="23.1" customHeight="1">
      <c r="C19" s="235">
        <v>15</v>
      </c>
      <c r="D19" s="236" t="str">
        <f t="shared" si="0"/>
        <v/>
      </c>
      <c r="E19" s="237" t="str">
        <f>IF(ISBLANK('Flight Groups'!C20),"",'Flight Groups'!F20)</f>
        <v/>
      </c>
      <c r="F19" s="237">
        <f t="shared" si="1"/>
        <v>5</v>
      </c>
      <c r="G19" s="237" t="str">
        <f>IF(ISBLANK('Flight Groups'!C20),"",'Flight Groups'!C20)</f>
        <v/>
      </c>
      <c r="H19" s="237" t="str">
        <f t="shared" si="2"/>
        <v/>
      </c>
      <c r="I19" s="488" t="str">
        <f>IF(ISBLANK('Flight Groups'!C20),"",IF(H19=1,"A",IF(H19=2,"B",IF(H19=3,"C",IF(H19=4,"D","E")))))</f>
        <v/>
      </c>
      <c r="J19" s="237" t="str">
        <f>IF(G19="","",(RANK(F19,$F$5:$F$64,0)+COUNTIF($F$5:F19,F19)-1))</f>
        <v/>
      </c>
      <c r="K19" s="238" t="str">
        <f t="shared" ca="1" si="3"/>
        <v/>
      </c>
      <c r="L19" s="294"/>
      <c r="M19" s="295"/>
      <c r="N19" s="239"/>
      <c r="O19" s="239"/>
      <c r="P19" s="546"/>
      <c r="Q19" s="588">
        <f t="shared" si="11"/>
        <v>0</v>
      </c>
      <c r="R19" s="434">
        <f>IF(ISBLANK('Flight Groups'!C20),0,IF(P19="yes",0,(IF(L19=$L$2,L19*60-M19,IF(L19&gt;$L$2,($L$2*60)-(L19-$L$2)*60-M19,L19*60+M19)))-Q19+O19))</f>
        <v>0</v>
      </c>
      <c r="S19" s="399">
        <f t="shared" si="4"/>
        <v>0</v>
      </c>
      <c r="T19" s="240">
        <f t="shared" si="12"/>
        <v>6</v>
      </c>
      <c r="U19" s="230"/>
      <c r="V19" s="278">
        <v>15</v>
      </c>
      <c r="W19" s="230" t="str">
        <f t="shared" ca="1" si="5"/>
        <v/>
      </c>
      <c r="X19" s="402">
        <f t="shared" ca="1" si="13"/>
        <v>0</v>
      </c>
      <c r="Y19" s="477" t="str">
        <f t="shared" ca="1" si="14"/>
        <v/>
      </c>
      <c r="Z19" s="232">
        <f>RANK(S19,$S$5:$S$64,0)+COUNTIF($S$5:S19,S19)-1</f>
        <v>15</v>
      </c>
      <c r="AA19" s="233">
        <f t="shared" si="6"/>
        <v>0</v>
      </c>
      <c r="AB19" s="234">
        <f t="shared" si="15"/>
        <v>0</v>
      </c>
      <c r="AC19" s="234">
        <f t="shared" si="7"/>
        <v>0</v>
      </c>
      <c r="AD19" s="234">
        <f t="shared" si="16"/>
        <v>0</v>
      </c>
      <c r="AE19" s="234">
        <f t="shared" si="8"/>
        <v>0</v>
      </c>
      <c r="AF19" s="234">
        <f t="shared" si="17"/>
        <v>0</v>
      </c>
      <c r="AG19" s="234">
        <f t="shared" si="9"/>
        <v>0</v>
      </c>
      <c r="AH19" s="234">
        <f t="shared" si="18"/>
        <v>0</v>
      </c>
      <c r="AI19" s="234">
        <f t="shared" si="10"/>
        <v>0</v>
      </c>
      <c r="AJ19" s="234">
        <f t="shared" si="19"/>
        <v>0</v>
      </c>
      <c r="AK19" s="234">
        <f t="shared" ca="1" si="20"/>
        <v>0</v>
      </c>
    </row>
    <row r="20" spans="2:37" ht="23.1" customHeight="1">
      <c r="C20" s="235">
        <v>16</v>
      </c>
      <c r="D20" s="236" t="str">
        <f t="shared" si="0"/>
        <v/>
      </c>
      <c r="E20" s="237" t="str">
        <f>IF(ISBLANK('Flight Groups'!C21),"",'Flight Groups'!F21)</f>
        <v/>
      </c>
      <c r="F20" s="237">
        <f t="shared" si="1"/>
        <v>5</v>
      </c>
      <c r="G20" s="237" t="str">
        <f>IF(ISBLANK('Flight Groups'!C21),"",'Flight Groups'!C21)</f>
        <v/>
      </c>
      <c r="H20" s="237" t="str">
        <f t="shared" si="2"/>
        <v/>
      </c>
      <c r="I20" s="488" t="str">
        <f>IF(ISBLANK('Flight Groups'!C21),"",IF(H20=1,"A",IF(H20=2,"B",IF(H20=3,"C",IF(H20=4,"D","E")))))</f>
        <v/>
      </c>
      <c r="J20" s="237" t="str">
        <f>IF(G20="","",(RANK(F20,$F$5:$F$64,0)+COUNTIF($F$5:F20,F20)-1))</f>
        <v/>
      </c>
      <c r="K20" s="238" t="str">
        <f t="shared" ca="1" si="3"/>
        <v/>
      </c>
      <c r="L20" s="294"/>
      <c r="M20" s="295"/>
      <c r="N20" s="239"/>
      <c r="O20" s="239"/>
      <c r="P20" s="546"/>
      <c r="Q20" s="588">
        <f t="shared" si="11"/>
        <v>0</v>
      </c>
      <c r="R20" s="434">
        <f>IF(ISBLANK('Flight Groups'!C21),0,IF(P20="yes",0,(IF(L20=$L$2,L20*60-M20,IF(L20&gt;$L$2,($L$2*60)-(L20-$L$2)*60-M20,L20*60+M20)))-Q20+O20))</f>
        <v>0</v>
      </c>
      <c r="S20" s="399">
        <f t="shared" si="4"/>
        <v>0</v>
      </c>
      <c r="T20" s="240">
        <f t="shared" si="12"/>
        <v>6</v>
      </c>
      <c r="U20" s="230"/>
      <c r="V20" s="278">
        <v>16</v>
      </c>
      <c r="W20" s="230" t="str">
        <f t="shared" ca="1" si="5"/>
        <v/>
      </c>
      <c r="X20" s="402">
        <f t="shared" ca="1" si="13"/>
        <v>0</v>
      </c>
      <c r="Y20" s="477" t="str">
        <f t="shared" ca="1" si="14"/>
        <v/>
      </c>
      <c r="Z20" s="232">
        <f>RANK(S20,$S$5:$S$64,0)+COUNTIF($S$5:S20,S20)-1</f>
        <v>16</v>
      </c>
      <c r="AA20" s="233">
        <f t="shared" si="6"/>
        <v>0</v>
      </c>
      <c r="AB20" s="234">
        <f t="shared" si="15"/>
        <v>0</v>
      </c>
      <c r="AC20" s="234">
        <f t="shared" si="7"/>
        <v>0</v>
      </c>
      <c r="AD20" s="234">
        <f t="shared" si="16"/>
        <v>0</v>
      </c>
      <c r="AE20" s="234">
        <f t="shared" si="8"/>
        <v>0</v>
      </c>
      <c r="AF20" s="234">
        <f t="shared" si="17"/>
        <v>0</v>
      </c>
      <c r="AG20" s="234">
        <f t="shared" si="9"/>
        <v>0</v>
      </c>
      <c r="AH20" s="234">
        <f t="shared" si="18"/>
        <v>0</v>
      </c>
      <c r="AI20" s="234">
        <f t="shared" si="10"/>
        <v>0</v>
      </c>
      <c r="AJ20" s="234">
        <f t="shared" si="19"/>
        <v>0</v>
      </c>
      <c r="AK20" s="234">
        <f t="shared" ca="1" si="20"/>
        <v>0</v>
      </c>
    </row>
    <row r="21" spans="2:37" ht="23.1" customHeight="1">
      <c r="C21" s="235">
        <v>17</v>
      </c>
      <c r="D21" s="236" t="str">
        <f t="shared" si="0"/>
        <v/>
      </c>
      <c r="E21" s="237" t="str">
        <f>IF(ISBLANK('Flight Groups'!C22),"",'Flight Groups'!F22)</f>
        <v/>
      </c>
      <c r="F21" s="237">
        <f t="shared" si="1"/>
        <v>5</v>
      </c>
      <c r="G21" s="237" t="str">
        <f>IF(ISBLANK('Flight Groups'!C22),"",'Flight Groups'!C22)</f>
        <v/>
      </c>
      <c r="H21" s="237" t="str">
        <f t="shared" si="2"/>
        <v/>
      </c>
      <c r="I21" s="488" t="str">
        <f>IF(ISBLANK('Flight Groups'!C22),"",IF(H21=1,"A",IF(H21=2,"B",IF(H21=3,"C",IF(H21=4,"D","E")))))</f>
        <v/>
      </c>
      <c r="J21" s="237" t="str">
        <f>IF(G21="","",(RANK(F21,$F$5:$F$64,0)+COUNTIF($F$5:F21,F21)-1))</f>
        <v/>
      </c>
      <c r="K21" s="238" t="str">
        <f t="shared" ca="1" si="3"/>
        <v/>
      </c>
      <c r="L21" s="294"/>
      <c r="M21" s="295"/>
      <c r="N21" s="239"/>
      <c r="O21" s="239"/>
      <c r="P21" s="546"/>
      <c r="Q21" s="588">
        <f t="shared" si="11"/>
        <v>0</v>
      </c>
      <c r="R21" s="434">
        <f>IF(ISBLANK('Flight Groups'!C22),0,IF(P21="yes",0,(IF(L21=$L$2,L21*60-M21,IF(L21&gt;$L$2,($L$2*60)-(L21-$L$2)*60-M21,L21*60+M21)))-Q21+O21))</f>
        <v>0</v>
      </c>
      <c r="S21" s="399">
        <f t="shared" si="4"/>
        <v>0</v>
      </c>
      <c r="T21" s="240">
        <f t="shared" si="12"/>
        <v>6</v>
      </c>
      <c r="U21" s="230"/>
      <c r="V21" s="278">
        <v>17</v>
      </c>
      <c r="W21" s="230" t="str">
        <f t="shared" ca="1" si="5"/>
        <v/>
      </c>
      <c r="X21" s="402">
        <f t="shared" ca="1" si="13"/>
        <v>0</v>
      </c>
      <c r="Y21" s="477" t="str">
        <f t="shared" ca="1" si="14"/>
        <v/>
      </c>
      <c r="Z21" s="232">
        <f>RANK(S21,$S$5:$S$64,0)+COUNTIF($S$5:S21,S21)-1</f>
        <v>17</v>
      </c>
      <c r="AA21" s="233">
        <f t="shared" si="6"/>
        <v>0</v>
      </c>
      <c r="AB21" s="234">
        <f t="shared" si="15"/>
        <v>0</v>
      </c>
      <c r="AC21" s="234">
        <f t="shared" si="7"/>
        <v>0</v>
      </c>
      <c r="AD21" s="234">
        <f t="shared" si="16"/>
        <v>0</v>
      </c>
      <c r="AE21" s="234">
        <f t="shared" si="8"/>
        <v>0</v>
      </c>
      <c r="AF21" s="234">
        <f t="shared" si="17"/>
        <v>0</v>
      </c>
      <c r="AG21" s="234">
        <f t="shared" si="9"/>
        <v>0</v>
      </c>
      <c r="AH21" s="234">
        <f t="shared" si="18"/>
        <v>0</v>
      </c>
      <c r="AI21" s="234">
        <f t="shared" si="10"/>
        <v>0</v>
      </c>
      <c r="AJ21" s="234">
        <f t="shared" si="19"/>
        <v>0</v>
      </c>
      <c r="AK21" s="234">
        <f t="shared" ca="1" si="20"/>
        <v>0</v>
      </c>
    </row>
    <row r="22" spans="2:37" ht="23.1" customHeight="1">
      <c r="C22" s="235">
        <v>18</v>
      </c>
      <c r="D22" s="236" t="str">
        <f t="shared" si="0"/>
        <v/>
      </c>
      <c r="E22" s="237" t="str">
        <f>IF(ISBLANK('Flight Groups'!C23),"",'Flight Groups'!F23)</f>
        <v/>
      </c>
      <c r="F22" s="237">
        <f t="shared" si="1"/>
        <v>5</v>
      </c>
      <c r="G22" s="237" t="str">
        <f>IF(ISBLANK('Flight Groups'!C23),"",'Flight Groups'!C23)</f>
        <v/>
      </c>
      <c r="H22" s="237" t="str">
        <f t="shared" si="2"/>
        <v/>
      </c>
      <c r="I22" s="488" t="str">
        <f>IF(ISBLANK('Flight Groups'!C23),"",IF(H22=1,"A",IF(H22=2,"B",IF(H22=3,"C",IF(H22=4,"D","E")))))</f>
        <v/>
      </c>
      <c r="J22" s="237" t="str">
        <f>IF(G22="","",(RANK(F22,$F$5:$F$64,0)+COUNTIF($F$5:F22,F22)-1))</f>
        <v/>
      </c>
      <c r="K22" s="238" t="str">
        <f t="shared" ca="1" si="3"/>
        <v/>
      </c>
      <c r="L22" s="294"/>
      <c r="M22" s="295"/>
      <c r="N22" s="239"/>
      <c r="O22" s="239"/>
      <c r="P22" s="546"/>
      <c r="Q22" s="588">
        <f t="shared" si="11"/>
        <v>0</v>
      </c>
      <c r="R22" s="434">
        <f>IF(ISBLANK('Flight Groups'!C23),0,IF(P22="yes",0,(IF(L22=$L$2,L22*60-M22,IF(L22&gt;$L$2,($L$2*60)-(L22-$L$2)*60-M22,L22*60+M22)))-Q22+O22))</f>
        <v>0</v>
      </c>
      <c r="S22" s="399">
        <f t="shared" si="4"/>
        <v>0</v>
      </c>
      <c r="T22" s="240">
        <f t="shared" si="12"/>
        <v>6</v>
      </c>
      <c r="U22" s="230"/>
      <c r="V22" s="278">
        <v>18</v>
      </c>
      <c r="W22" s="230" t="str">
        <f t="shared" ca="1" si="5"/>
        <v/>
      </c>
      <c r="X22" s="402">
        <f t="shared" ca="1" si="13"/>
        <v>0</v>
      </c>
      <c r="Y22" s="477" t="str">
        <f t="shared" ca="1" si="14"/>
        <v/>
      </c>
      <c r="Z22" s="232">
        <f>RANK(S22,$S$5:$S$64,0)+COUNTIF($S$5:S22,S22)-1</f>
        <v>18</v>
      </c>
      <c r="AA22" s="233">
        <f t="shared" si="6"/>
        <v>0</v>
      </c>
      <c r="AB22" s="234">
        <f t="shared" si="15"/>
        <v>0</v>
      </c>
      <c r="AC22" s="234">
        <f t="shared" si="7"/>
        <v>0</v>
      </c>
      <c r="AD22" s="234">
        <f t="shared" si="16"/>
        <v>0</v>
      </c>
      <c r="AE22" s="234">
        <f t="shared" si="8"/>
        <v>0</v>
      </c>
      <c r="AF22" s="234">
        <f t="shared" si="17"/>
        <v>0</v>
      </c>
      <c r="AG22" s="234">
        <f t="shared" si="9"/>
        <v>0</v>
      </c>
      <c r="AH22" s="234">
        <f t="shared" si="18"/>
        <v>0</v>
      </c>
      <c r="AI22" s="234">
        <f t="shared" si="10"/>
        <v>0</v>
      </c>
      <c r="AJ22" s="234">
        <f t="shared" si="19"/>
        <v>0</v>
      </c>
      <c r="AK22" s="234">
        <f t="shared" ca="1" si="20"/>
        <v>0</v>
      </c>
    </row>
    <row r="23" spans="2:37" ht="23.1" customHeight="1">
      <c r="C23" s="235">
        <v>19</v>
      </c>
      <c r="D23" s="236" t="str">
        <f t="shared" si="0"/>
        <v/>
      </c>
      <c r="E23" s="237" t="str">
        <f>IF(ISBLANK('Flight Groups'!C24),"",'Flight Groups'!F24)</f>
        <v/>
      </c>
      <c r="F23" s="237">
        <f t="shared" si="1"/>
        <v>5</v>
      </c>
      <c r="G23" s="237" t="str">
        <f>IF(ISBLANK('Flight Groups'!C24),"",'Flight Groups'!C24)</f>
        <v/>
      </c>
      <c r="H23" s="237" t="str">
        <f t="shared" si="2"/>
        <v/>
      </c>
      <c r="I23" s="488" t="str">
        <f>IF(ISBLANK('Flight Groups'!C24),"",IF(H23=1,"A",IF(H23=2,"B",IF(H23=3,"C",IF(H23=4,"D","E")))))</f>
        <v/>
      </c>
      <c r="J23" s="237" t="str">
        <f>IF(G23="","",(RANK(F23,$F$5:$F$64,0)+COUNTIF($F$5:F23,F23)-1))</f>
        <v/>
      </c>
      <c r="K23" s="238" t="str">
        <f t="shared" ca="1" si="3"/>
        <v/>
      </c>
      <c r="L23" s="294"/>
      <c r="M23" s="295"/>
      <c r="N23" s="239"/>
      <c r="O23" s="239"/>
      <c r="P23" s="546"/>
      <c r="Q23" s="588">
        <f t="shared" si="11"/>
        <v>0</v>
      </c>
      <c r="R23" s="434">
        <f>IF(ISBLANK('Flight Groups'!C24),0,IF(P23="yes",0,(IF(L23=$L$2,L23*60-M23,IF(L23&gt;$L$2,($L$2*60)-(L23-$L$2)*60-M23,L23*60+M23)))-Q23+O23))</f>
        <v>0</v>
      </c>
      <c r="S23" s="399">
        <f t="shared" si="4"/>
        <v>0</v>
      </c>
      <c r="T23" s="240">
        <f t="shared" si="12"/>
        <v>6</v>
      </c>
      <c r="U23" s="230"/>
      <c r="V23" s="278">
        <v>19</v>
      </c>
      <c r="W23" s="230" t="str">
        <f t="shared" ca="1" si="5"/>
        <v/>
      </c>
      <c r="X23" s="402">
        <f t="shared" ca="1" si="13"/>
        <v>0</v>
      </c>
      <c r="Y23" s="477" t="str">
        <f t="shared" ca="1" si="14"/>
        <v/>
      </c>
      <c r="Z23" s="232">
        <f>RANK(S23,$S$5:$S$64,0)+COUNTIF($S$5:S23,S23)-1</f>
        <v>19</v>
      </c>
      <c r="AA23" s="233">
        <f t="shared" si="6"/>
        <v>0</v>
      </c>
      <c r="AB23" s="234">
        <f t="shared" si="15"/>
        <v>0</v>
      </c>
      <c r="AC23" s="234">
        <f t="shared" si="7"/>
        <v>0</v>
      </c>
      <c r="AD23" s="234">
        <f t="shared" si="16"/>
        <v>0</v>
      </c>
      <c r="AE23" s="234">
        <f t="shared" si="8"/>
        <v>0</v>
      </c>
      <c r="AF23" s="234">
        <f t="shared" si="17"/>
        <v>0</v>
      </c>
      <c r="AG23" s="234">
        <f t="shared" si="9"/>
        <v>0</v>
      </c>
      <c r="AH23" s="234">
        <f t="shared" si="18"/>
        <v>0</v>
      </c>
      <c r="AI23" s="234">
        <f t="shared" si="10"/>
        <v>0</v>
      </c>
      <c r="AJ23" s="234">
        <f t="shared" si="19"/>
        <v>0</v>
      </c>
      <c r="AK23" s="234">
        <f t="shared" ca="1" si="20"/>
        <v>0</v>
      </c>
    </row>
    <row r="24" spans="2:37" ht="23.1" customHeight="1">
      <c r="C24" s="235">
        <v>20</v>
      </c>
      <c r="D24" s="236" t="str">
        <f t="shared" si="0"/>
        <v/>
      </c>
      <c r="E24" s="237" t="str">
        <f>IF(ISBLANK('Flight Groups'!C25),"",'Flight Groups'!F25)</f>
        <v/>
      </c>
      <c r="F24" s="237">
        <f t="shared" si="1"/>
        <v>5</v>
      </c>
      <c r="G24" s="237" t="str">
        <f>IF(ISBLANK('Flight Groups'!C25),"",'Flight Groups'!C25)</f>
        <v/>
      </c>
      <c r="H24" s="237" t="str">
        <f t="shared" si="2"/>
        <v/>
      </c>
      <c r="I24" s="488" t="str">
        <f>IF(ISBLANK('Flight Groups'!C25),"",IF(H24=1,"A",IF(H24=2,"B",IF(H24=3,"C",IF(H24=4,"D","E")))))</f>
        <v/>
      </c>
      <c r="J24" s="237" t="str">
        <f>IF(G24="","",(RANK(F24,$F$5:$F$64,0)+COUNTIF($F$5:F24,F24)-1))</f>
        <v/>
      </c>
      <c r="K24" s="238" t="str">
        <f t="shared" ca="1" si="3"/>
        <v/>
      </c>
      <c r="L24" s="294"/>
      <c r="M24" s="295"/>
      <c r="N24" s="239"/>
      <c r="O24" s="239"/>
      <c r="P24" s="546"/>
      <c r="Q24" s="588">
        <f t="shared" si="11"/>
        <v>0</v>
      </c>
      <c r="R24" s="434">
        <f>IF(ISBLANK('Flight Groups'!C25),0,IF(P24="yes",0,(IF(L24=$L$2,L24*60-M24,IF(L24&gt;$L$2,($L$2*60)-(L24-$L$2)*60-M24,L24*60+M24)))-Q24+O24))</f>
        <v>0</v>
      </c>
      <c r="S24" s="399">
        <f t="shared" si="4"/>
        <v>0</v>
      </c>
      <c r="T24" s="240">
        <f t="shared" si="12"/>
        <v>6</v>
      </c>
      <c r="U24" s="230"/>
      <c r="V24" s="278">
        <v>20</v>
      </c>
      <c r="W24" s="230" t="str">
        <f t="shared" ca="1" si="5"/>
        <v/>
      </c>
      <c r="X24" s="402">
        <f t="shared" ca="1" si="13"/>
        <v>0</v>
      </c>
      <c r="Y24" s="477" t="str">
        <f t="shared" ca="1" si="14"/>
        <v/>
      </c>
      <c r="Z24" s="232">
        <f>RANK(S24,$S$5:$S$64,0)+COUNTIF($S$5:S24,S24)-1</f>
        <v>20</v>
      </c>
      <c r="AA24" s="233">
        <f t="shared" si="6"/>
        <v>0</v>
      </c>
      <c r="AB24" s="234">
        <f t="shared" si="15"/>
        <v>0</v>
      </c>
      <c r="AC24" s="234">
        <f t="shared" si="7"/>
        <v>0</v>
      </c>
      <c r="AD24" s="234">
        <f t="shared" si="16"/>
        <v>0</v>
      </c>
      <c r="AE24" s="234">
        <f t="shared" si="8"/>
        <v>0</v>
      </c>
      <c r="AF24" s="234">
        <f t="shared" si="17"/>
        <v>0</v>
      </c>
      <c r="AG24" s="234">
        <f t="shared" si="9"/>
        <v>0</v>
      </c>
      <c r="AH24" s="234">
        <f t="shared" si="18"/>
        <v>0</v>
      </c>
      <c r="AI24" s="234">
        <f t="shared" si="10"/>
        <v>0</v>
      </c>
      <c r="AJ24" s="234">
        <f t="shared" si="19"/>
        <v>0</v>
      </c>
      <c r="AK24" s="234">
        <f t="shared" ca="1" si="20"/>
        <v>0</v>
      </c>
    </row>
    <row r="25" spans="2:37" ht="23.1" customHeight="1">
      <c r="C25" s="235">
        <v>21</v>
      </c>
      <c r="D25" s="236" t="str">
        <f t="shared" si="0"/>
        <v/>
      </c>
      <c r="E25" s="237" t="str">
        <f>IF(ISBLANK('Flight Groups'!C26),"",'Flight Groups'!F26)</f>
        <v/>
      </c>
      <c r="F25" s="237">
        <f t="shared" si="1"/>
        <v>5</v>
      </c>
      <c r="G25" s="237" t="str">
        <f>IF(ISBLANK('Flight Groups'!C26),"",'Flight Groups'!C26)</f>
        <v/>
      </c>
      <c r="H25" s="237" t="str">
        <f t="shared" si="2"/>
        <v/>
      </c>
      <c r="I25" s="488" t="str">
        <f>IF(ISBLANK('Flight Groups'!C26),"",IF(H25=1,"A",IF(H25=2,"B",IF(H25=3,"C",IF(H25=4,"D","E")))))</f>
        <v/>
      </c>
      <c r="J25" s="237" t="str">
        <f>IF(G25="","",(RANK(F25,$F$5:$F$64,0)+COUNTIF($F$5:F25,F25)-1))</f>
        <v/>
      </c>
      <c r="K25" s="238" t="str">
        <f t="shared" ca="1" si="3"/>
        <v/>
      </c>
      <c r="L25" s="294"/>
      <c r="M25" s="295"/>
      <c r="N25" s="239"/>
      <c r="O25" s="239"/>
      <c r="P25" s="546"/>
      <c r="Q25" s="588">
        <f t="shared" si="11"/>
        <v>0</v>
      </c>
      <c r="R25" s="434">
        <f>IF(ISBLANK('Flight Groups'!C26),0,IF(P25="yes",0,(IF(L25=$L$2,L25*60-M25,IF(L25&gt;$L$2,($L$2*60)-(L25-$L$2)*60-M25,L25*60+M25)))-Q25+O25))</f>
        <v>0</v>
      </c>
      <c r="S25" s="399">
        <f t="shared" si="4"/>
        <v>0</v>
      </c>
      <c r="T25" s="240">
        <f t="shared" si="12"/>
        <v>6</v>
      </c>
      <c r="U25" s="230"/>
      <c r="V25" s="278">
        <v>21</v>
      </c>
      <c r="W25" s="230" t="str">
        <f t="shared" ca="1" si="5"/>
        <v/>
      </c>
      <c r="X25" s="402">
        <f t="shared" ca="1" si="13"/>
        <v>0</v>
      </c>
      <c r="Y25" s="477" t="str">
        <f t="shared" ca="1" si="14"/>
        <v/>
      </c>
      <c r="Z25" s="232">
        <f>RANK(S25,$S$5:$S$64,0)+COUNTIF($S$5:S25,S25)-1</f>
        <v>21</v>
      </c>
      <c r="AA25" s="233">
        <f t="shared" si="6"/>
        <v>0</v>
      </c>
      <c r="AB25" s="234">
        <f t="shared" si="15"/>
        <v>0</v>
      </c>
      <c r="AC25" s="234">
        <f t="shared" si="7"/>
        <v>0</v>
      </c>
      <c r="AD25" s="234">
        <f t="shared" si="16"/>
        <v>0</v>
      </c>
      <c r="AE25" s="234">
        <f t="shared" si="8"/>
        <v>0</v>
      </c>
      <c r="AF25" s="234">
        <f t="shared" si="17"/>
        <v>0</v>
      </c>
      <c r="AG25" s="234">
        <f t="shared" si="9"/>
        <v>0</v>
      </c>
      <c r="AH25" s="234">
        <f t="shared" si="18"/>
        <v>0</v>
      </c>
      <c r="AI25" s="234">
        <f t="shared" si="10"/>
        <v>0</v>
      </c>
      <c r="AJ25" s="234">
        <f t="shared" si="19"/>
        <v>0</v>
      </c>
      <c r="AK25" s="234">
        <f t="shared" ca="1" si="20"/>
        <v>0</v>
      </c>
    </row>
    <row r="26" spans="2:37" ht="23.1" customHeight="1">
      <c r="C26" s="235">
        <v>22</v>
      </c>
      <c r="D26" s="236" t="str">
        <f t="shared" si="0"/>
        <v/>
      </c>
      <c r="E26" s="237" t="str">
        <f>IF(ISBLANK('Flight Groups'!C27),"",'Flight Groups'!F27)</f>
        <v/>
      </c>
      <c r="F26" s="237">
        <f t="shared" si="1"/>
        <v>5</v>
      </c>
      <c r="G26" s="237" t="str">
        <f>IF(ISBLANK('Flight Groups'!C27),"",'Flight Groups'!C27)</f>
        <v/>
      </c>
      <c r="H26" s="237" t="str">
        <f t="shared" si="2"/>
        <v/>
      </c>
      <c r="I26" s="488" t="str">
        <f>IF(ISBLANK('Flight Groups'!C27),"",IF(H26=1,"A",IF(H26=2,"B",IF(H26=3,"C",IF(H26=4,"D","E")))))</f>
        <v/>
      </c>
      <c r="J26" s="237" t="str">
        <f>IF(G26="","",(RANK(F26,$F$5:$F$64,0)+COUNTIF($F$5:F26,F26)-1))</f>
        <v/>
      </c>
      <c r="K26" s="238" t="str">
        <f t="shared" ca="1" si="3"/>
        <v/>
      </c>
      <c r="L26" s="294"/>
      <c r="M26" s="295"/>
      <c r="N26" s="239"/>
      <c r="O26" s="239"/>
      <c r="P26" s="546"/>
      <c r="Q26" s="588">
        <f t="shared" si="11"/>
        <v>0</v>
      </c>
      <c r="R26" s="434">
        <f>IF(ISBLANK('Flight Groups'!C27),0,IF(P26="yes",0,(IF(L26=$L$2,L26*60-M26,IF(L26&gt;$L$2,($L$2*60)-(L26-$L$2)*60-M26,L26*60+M26)))-Q26+O26))</f>
        <v>0</v>
      </c>
      <c r="S26" s="399">
        <f t="shared" si="4"/>
        <v>0</v>
      </c>
      <c r="T26" s="240">
        <f t="shared" si="12"/>
        <v>6</v>
      </c>
      <c r="U26" s="230"/>
      <c r="V26" s="278">
        <v>22</v>
      </c>
      <c r="W26" s="230" t="str">
        <f t="shared" ca="1" si="5"/>
        <v/>
      </c>
      <c r="X26" s="402">
        <f t="shared" ca="1" si="13"/>
        <v>0</v>
      </c>
      <c r="Y26" s="477" t="str">
        <f t="shared" ca="1" si="14"/>
        <v/>
      </c>
      <c r="Z26" s="232">
        <f>RANK(S26,$S$5:$S$64,0)+COUNTIF($S$5:S26,S26)-1</f>
        <v>22</v>
      </c>
      <c r="AA26" s="233">
        <f t="shared" si="6"/>
        <v>0</v>
      </c>
      <c r="AB26" s="234">
        <f t="shared" si="15"/>
        <v>0</v>
      </c>
      <c r="AC26" s="234">
        <f t="shared" si="7"/>
        <v>0</v>
      </c>
      <c r="AD26" s="234">
        <f t="shared" si="16"/>
        <v>0</v>
      </c>
      <c r="AE26" s="234">
        <f t="shared" si="8"/>
        <v>0</v>
      </c>
      <c r="AF26" s="234">
        <f t="shared" si="17"/>
        <v>0</v>
      </c>
      <c r="AG26" s="234">
        <f t="shared" si="9"/>
        <v>0</v>
      </c>
      <c r="AH26" s="234">
        <f t="shared" si="18"/>
        <v>0</v>
      </c>
      <c r="AI26" s="234">
        <f t="shared" si="10"/>
        <v>0</v>
      </c>
      <c r="AJ26" s="234">
        <f t="shared" si="19"/>
        <v>0</v>
      </c>
      <c r="AK26" s="234">
        <f t="shared" ca="1" si="20"/>
        <v>0</v>
      </c>
    </row>
    <row r="27" spans="2:37" ht="23.1" customHeight="1">
      <c r="C27" s="235">
        <v>23</v>
      </c>
      <c r="D27" s="236" t="str">
        <f t="shared" si="0"/>
        <v/>
      </c>
      <c r="E27" s="237" t="str">
        <f>IF(ISBLANK('Flight Groups'!C28),"",'Flight Groups'!F28)</f>
        <v/>
      </c>
      <c r="F27" s="237">
        <f t="shared" si="1"/>
        <v>5</v>
      </c>
      <c r="G27" s="237" t="str">
        <f>IF(ISBLANK('Flight Groups'!C28),"",'Flight Groups'!C28)</f>
        <v/>
      </c>
      <c r="H27" s="237" t="str">
        <f t="shared" si="2"/>
        <v/>
      </c>
      <c r="I27" s="488" t="str">
        <f>IF(ISBLANK('Flight Groups'!C28),"",IF(H27=1,"A",IF(H27=2,"B",IF(H27=3,"C",IF(H27=4,"D","E")))))</f>
        <v/>
      </c>
      <c r="J27" s="237" t="str">
        <f>IF(G27="","",(RANK(F27,$F$5:$F$64,0)+COUNTIF($F$5:F27,F27)-1))</f>
        <v/>
      </c>
      <c r="K27" s="238" t="str">
        <f t="shared" ca="1" si="3"/>
        <v/>
      </c>
      <c r="L27" s="294"/>
      <c r="M27" s="295"/>
      <c r="N27" s="239"/>
      <c r="O27" s="239"/>
      <c r="P27" s="546"/>
      <c r="Q27" s="588">
        <f t="shared" si="11"/>
        <v>0</v>
      </c>
      <c r="R27" s="434">
        <f>IF(ISBLANK('Flight Groups'!C28),0,IF(P27="yes",0,(IF(L27=$L$2,L27*60-M27,IF(L27&gt;$L$2,($L$2*60)-(L27-$L$2)*60-M27,L27*60+M27)))-Q27+O27))</f>
        <v>0</v>
      </c>
      <c r="S27" s="399">
        <f t="shared" si="4"/>
        <v>0</v>
      </c>
      <c r="T27" s="240">
        <f t="shared" si="12"/>
        <v>6</v>
      </c>
      <c r="U27" s="230"/>
      <c r="V27" s="278">
        <v>23</v>
      </c>
      <c r="W27" s="230" t="str">
        <f t="shared" ca="1" si="5"/>
        <v/>
      </c>
      <c r="X27" s="402">
        <f t="shared" ca="1" si="13"/>
        <v>0</v>
      </c>
      <c r="Y27" s="477" t="str">
        <f t="shared" ca="1" si="14"/>
        <v/>
      </c>
      <c r="Z27" s="232">
        <f>RANK(S27,$S$5:$S$64,0)+COUNTIF($S$5:S27,S27)-1</f>
        <v>23</v>
      </c>
      <c r="AA27" s="233">
        <f t="shared" si="6"/>
        <v>0</v>
      </c>
      <c r="AB27" s="234">
        <f t="shared" si="15"/>
        <v>0</v>
      </c>
      <c r="AC27" s="234">
        <f t="shared" si="7"/>
        <v>0</v>
      </c>
      <c r="AD27" s="234">
        <f t="shared" si="16"/>
        <v>0</v>
      </c>
      <c r="AE27" s="234">
        <f t="shared" si="8"/>
        <v>0</v>
      </c>
      <c r="AF27" s="234">
        <f t="shared" si="17"/>
        <v>0</v>
      </c>
      <c r="AG27" s="234">
        <f t="shared" si="9"/>
        <v>0</v>
      </c>
      <c r="AH27" s="234">
        <f t="shared" si="18"/>
        <v>0</v>
      </c>
      <c r="AI27" s="234">
        <f t="shared" si="10"/>
        <v>0</v>
      </c>
      <c r="AJ27" s="234">
        <f t="shared" si="19"/>
        <v>0</v>
      </c>
      <c r="AK27" s="234">
        <f t="shared" ca="1" si="20"/>
        <v>0</v>
      </c>
    </row>
    <row r="28" spans="2:37" ht="23.1" customHeight="1">
      <c r="C28" s="235">
        <v>24</v>
      </c>
      <c r="D28" s="236" t="str">
        <f t="shared" si="0"/>
        <v/>
      </c>
      <c r="E28" s="237" t="str">
        <f>IF(ISBLANK('Flight Groups'!C29),"",'Flight Groups'!F29)</f>
        <v/>
      </c>
      <c r="F28" s="237">
        <f t="shared" si="1"/>
        <v>5</v>
      </c>
      <c r="G28" s="237" t="str">
        <f>IF(ISBLANK('Flight Groups'!C29),"",'Flight Groups'!C29)</f>
        <v/>
      </c>
      <c r="H28" s="237" t="str">
        <f t="shared" si="2"/>
        <v/>
      </c>
      <c r="I28" s="488" t="str">
        <f>IF(ISBLANK('Flight Groups'!C29),"",IF(H28=1,"A",IF(H28=2,"B",IF(H28=3,"C",IF(H28=4,"D","E")))))</f>
        <v/>
      </c>
      <c r="J28" s="237" t="str">
        <f>IF(G28="","",(RANK(F28,$F$5:$F$64,0)+COUNTIF($F$5:F28,F28)-1))</f>
        <v/>
      </c>
      <c r="K28" s="238" t="str">
        <f t="shared" ca="1" si="3"/>
        <v/>
      </c>
      <c r="L28" s="294"/>
      <c r="M28" s="295"/>
      <c r="N28" s="239"/>
      <c r="O28" s="239"/>
      <c r="P28" s="546"/>
      <c r="Q28" s="588">
        <f t="shared" si="11"/>
        <v>0</v>
      </c>
      <c r="R28" s="434">
        <f>IF(ISBLANK('Flight Groups'!C29),0,IF(P28="yes",0,(IF(L28=$L$2,L28*60-M28,IF(L28&gt;$L$2,($L$2*60)-(L28-$L$2)*60-M28,L28*60+M28)))-Q28+O28))</f>
        <v>0</v>
      </c>
      <c r="S28" s="399">
        <f t="shared" si="4"/>
        <v>0</v>
      </c>
      <c r="T28" s="240">
        <f t="shared" si="12"/>
        <v>6</v>
      </c>
      <c r="U28" s="230"/>
      <c r="V28" s="278">
        <v>24</v>
      </c>
      <c r="W28" s="230" t="str">
        <f t="shared" ca="1" si="5"/>
        <v/>
      </c>
      <c r="X28" s="402">
        <f t="shared" ca="1" si="13"/>
        <v>0</v>
      </c>
      <c r="Y28" s="477" t="str">
        <f t="shared" ca="1" si="14"/>
        <v/>
      </c>
      <c r="Z28" s="232">
        <f>RANK(S28,$S$5:$S$64,0)+COUNTIF($S$5:S28,S28)-1</f>
        <v>24</v>
      </c>
      <c r="AA28" s="233">
        <f t="shared" si="6"/>
        <v>0</v>
      </c>
      <c r="AB28" s="234">
        <f t="shared" si="15"/>
        <v>0</v>
      </c>
      <c r="AC28" s="234">
        <f t="shared" si="7"/>
        <v>0</v>
      </c>
      <c r="AD28" s="234">
        <f t="shared" si="16"/>
        <v>0</v>
      </c>
      <c r="AE28" s="234">
        <f t="shared" si="8"/>
        <v>0</v>
      </c>
      <c r="AF28" s="234">
        <f t="shared" si="17"/>
        <v>0</v>
      </c>
      <c r="AG28" s="234">
        <f t="shared" si="9"/>
        <v>0</v>
      </c>
      <c r="AH28" s="234">
        <f t="shared" si="18"/>
        <v>0</v>
      </c>
      <c r="AI28" s="234">
        <f t="shared" si="10"/>
        <v>0</v>
      </c>
      <c r="AJ28" s="234">
        <f t="shared" si="19"/>
        <v>0</v>
      </c>
      <c r="AK28" s="234">
        <f t="shared" ca="1" si="20"/>
        <v>0</v>
      </c>
    </row>
    <row r="29" spans="2:37" ht="23.1" customHeight="1">
      <c r="C29" s="235">
        <v>25</v>
      </c>
      <c r="D29" s="236" t="str">
        <f t="shared" si="0"/>
        <v/>
      </c>
      <c r="E29" s="237" t="str">
        <f>IF(ISBLANK('Flight Groups'!C30),"",'Flight Groups'!F30)</f>
        <v/>
      </c>
      <c r="F29" s="237">
        <f t="shared" si="1"/>
        <v>5</v>
      </c>
      <c r="G29" s="237" t="str">
        <f>IF(ISBLANK('Flight Groups'!C30),"",'Flight Groups'!C30)</f>
        <v/>
      </c>
      <c r="H29" s="237" t="str">
        <f t="shared" si="2"/>
        <v/>
      </c>
      <c r="I29" s="488" t="str">
        <f>IF(ISBLANK('Flight Groups'!C30),"",IF(H29=1,"A",IF(H29=2,"B",IF(H29=3,"C",IF(H29=4,"D","E")))))</f>
        <v/>
      </c>
      <c r="J29" s="237" t="str">
        <f>IF(G29="","",(RANK(F29,$F$5:$F$64,0)+COUNTIF($F$5:F29,F29)-1))</f>
        <v/>
      </c>
      <c r="K29" s="238" t="str">
        <f t="shared" ca="1" si="3"/>
        <v/>
      </c>
      <c r="L29" s="294"/>
      <c r="M29" s="295"/>
      <c r="N29" s="239"/>
      <c r="O29" s="239"/>
      <c r="P29" s="546"/>
      <c r="Q29" s="588">
        <f t="shared" si="11"/>
        <v>0</v>
      </c>
      <c r="R29" s="434">
        <f>IF(ISBLANK('Flight Groups'!C30),0,IF(P29="yes",0,(IF(L29=$L$2,L29*60-M29,IF(L29&gt;$L$2,($L$2*60)-(L29-$L$2)*60-M29,L29*60+M29)))-Q29+O29))</f>
        <v>0</v>
      </c>
      <c r="S29" s="399">
        <f t="shared" si="4"/>
        <v>0</v>
      </c>
      <c r="T29" s="240">
        <f t="shared" si="12"/>
        <v>6</v>
      </c>
      <c r="U29" s="230"/>
      <c r="V29" s="278">
        <v>25</v>
      </c>
      <c r="W29" s="230" t="str">
        <f t="shared" ca="1" si="5"/>
        <v/>
      </c>
      <c r="X29" s="402">
        <f t="shared" ca="1" si="13"/>
        <v>0</v>
      </c>
      <c r="Y29" s="477" t="str">
        <f t="shared" ca="1" si="14"/>
        <v/>
      </c>
      <c r="Z29" s="232">
        <f>RANK(S29,$S$5:$S$64,0)+COUNTIF($S$5:S29,S29)-1</f>
        <v>25</v>
      </c>
      <c r="AA29" s="233">
        <f t="shared" si="6"/>
        <v>0</v>
      </c>
      <c r="AB29" s="234">
        <f t="shared" si="15"/>
        <v>0</v>
      </c>
      <c r="AC29" s="234">
        <f t="shared" si="7"/>
        <v>0</v>
      </c>
      <c r="AD29" s="234">
        <f t="shared" si="16"/>
        <v>0</v>
      </c>
      <c r="AE29" s="234">
        <f t="shared" si="8"/>
        <v>0</v>
      </c>
      <c r="AF29" s="234">
        <f t="shared" si="17"/>
        <v>0</v>
      </c>
      <c r="AG29" s="234">
        <f t="shared" si="9"/>
        <v>0</v>
      </c>
      <c r="AH29" s="234">
        <f t="shared" si="18"/>
        <v>0</v>
      </c>
      <c r="AI29" s="234">
        <f t="shared" si="10"/>
        <v>0</v>
      </c>
      <c r="AJ29" s="234">
        <f t="shared" si="19"/>
        <v>0</v>
      </c>
      <c r="AK29" s="234">
        <f t="shared" ca="1" si="20"/>
        <v>0</v>
      </c>
    </row>
    <row r="30" spans="2:37" ht="23.1" customHeight="1">
      <c r="C30" s="235">
        <v>26</v>
      </c>
      <c r="D30" s="236" t="str">
        <f t="shared" si="0"/>
        <v/>
      </c>
      <c r="E30" s="237" t="str">
        <f>IF(ISBLANK('Flight Groups'!C31),"",'Flight Groups'!F31)</f>
        <v/>
      </c>
      <c r="F30" s="237">
        <f t="shared" si="1"/>
        <v>5</v>
      </c>
      <c r="G30" s="237" t="str">
        <f>IF(ISBLANK('Flight Groups'!C31),"",'Flight Groups'!C31)</f>
        <v/>
      </c>
      <c r="H30" s="237" t="str">
        <f t="shared" si="2"/>
        <v/>
      </c>
      <c r="I30" s="488" t="str">
        <f>IF(ISBLANK('Flight Groups'!C31),"",IF(H30=1,"A",IF(H30=2,"B",IF(H30=3,"C",IF(H30=4,"D","E")))))</f>
        <v/>
      </c>
      <c r="J30" s="237" t="str">
        <f>IF(G30="","",(RANK(F30,$F$5:$F$64,0)+COUNTIF($F$5:F30,F30)-1))</f>
        <v/>
      </c>
      <c r="K30" s="238" t="str">
        <f t="shared" ca="1" si="3"/>
        <v/>
      </c>
      <c r="L30" s="294"/>
      <c r="M30" s="295"/>
      <c r="N30" s="239"/>
      <c r="O30" s="239"/>
      <c r="P30" s="546"/>
      <c r="Q30" s="588">
        <f t="shared" si="11"/>
        <v>0</v>
      </c>
      <c r="R30" s="434">
        <f>IF(ISBLANK('Flight Groups'!C31),0,IF(P30="yes",0,(IF(L30=$L$2,L30*60-M30,IF(L30&gt;$L$2,($L$2*60)-(L30-$L$2)*60-M30,L30*60+M30)))-Q30+O30))</f>
        <v>0</v>
      </c>
      <c r="S30" s="399">
        <f t="shared" si="4"/>
        <v>0</v>
      </c>
      <c r="T30" s="240">
        <f t="shared" si="12"/>
        <v>6</v>
      </c>
      <c r="U30" s="230"/>
      <c r="V30" s="278">
        <v>26</v>
      </c>
      <c r="W30" s="230" t="str">
        <f t="shared" ca="1" si="5"/>
        <v/>
      </c>
      <c r="X30" s="402">
        <f t="shared" ca="1" si="13"/>
        <v>0</v>
      </c>
      <c r="Y30" s="477" t="str">
        <f t="shared" ca="1" si="14"/>
        <v/>
      </c>
      <c r="Z30" s="232">
        <f>RANK(S30,$S$5:$S$64,0)+COUNTIF($S$5:S30,S30)-1</f>
        <v>26</v>
      </c>
      <c r="AA30" s="233">
        <f t="shared" si="6"/>
        <v>0</v>
      </c>
      <c r="AB30" s="234">
        <f t="shared" si="15"/>
        <v>0</v>
      </c>
      <c r="AC30" s="234">
        <f t="shared" si="7"/>
        <v>0</v>
      </c>
      <c r="AD30" s="234">
        <f t="shared" si="16"/>
        <v>0</v>
      </c>
      <c r="AE30" s="234">
        <f t="shared" si="8"/>
        <v>0</v>
      </c>
      <c r="AF30" s="234">
        <f t="shared" si="17"/>
        <v>0</v>
      </c>
      <c r="AG30" s="234">
        <f t="shared" si="9"/>
        <v>0</v>
      </c>
      <c r="AH30" s="234">
        <f t="shared" si="18"/>
        <v>0</v>
      </c>
      <c r="AI30" s="234">
        <f t="shared" si="10"/>
        <v>0</v>
      </c>
      <c r="AJ30" s="234">
        <f t="shared" si="19"/>
        <v>0</v>
      </c>
      <c r="AK30" s="234">
        <f t="shared" ca="1" si="20"/>
        <v>0</v>
      </c>
    </row>
    <row r="31" spans="2:37" ht="23.1" customHeight="1">
      <c r="C31" s="235">
        <v>27</v>
      </c>
      <c r="D31" s="236" t="str">
        <f t="shared" si="0"/>
        <v/>
      </c>
      <c r="E31" s="237" t="str">
        <f>IF(ISBLANK('Flight Groups'!C32),"",'Flight Groups'!F32)</f>
        <v/>
      </c>
      <c r="F31" s="237">
        <f t="shared" si="1"/>
        <v>5</v>
      </c>
      <c r="G31" s="237" t="str">
        <f>IF(ISBLANK('Flight Groups'!C32),"",'Flight Groups'!C32)</f>
        <v/>
      </c>
      <c r="H31" s="237" t="str">
        <f t="shared" si="2"/>
        <v/>
      </c>
      <c r="I31" s="488" t="str">
        <f>IF(ISBLANK('Flight Groups'!C32),"",IF(H31=1,"A",IF(H31=2,"B",IF(H31=3,"C",IF(H31=4,"D","E")))))</f>
        <v/>
      </c>
      <c r="J31" s="237" t="str">
        <f>IF(G31="","",(RANK(F31,$F$5:$F$64,0)+COUNTIF($F$5:F31,F31)-1))</f>
        <v/>
      </c>
      <c r="K31" s="238" t="str">
        <f t="shared" ca="1" si="3"/>
        <v/>
      </c>
      <c r="L31" s="294"/>
      <c r="M31" s="295"/>
      <c r="N31" s="239"/>
      <c r="O31" s="239"/>
      <c r="P31" s="546"/>
      <c r="Q31" s="588">
        <f t="shared" si="11"/>
        <v>0</v>
      </c>
      <c r="R31" s="434">
        <f>IF(ISBLANK('Flight Groups'!C32),0,IF(P31="yes",0,(IF(L31=$L$2,L31*60-M31,IF(L31&gt;$L$2,($L$2*60)-(L31-$L$2)*60-M31,L31*60+M31)))-Q31+O31))</f>
        <v>0</v>
      </c>
      <c r="S31" s="399">
        <f t="shared" si="4"/>
        <v>0</v>
      </c>
      <c r="T31" s="240">
        <f t="shared" si="12"/>
        <v>6</v>
      </c>
      <c r="U31" s="230"/>
      <c r="V31" s="278">
        <v>27</v>
      </c>
      <c r="W31" s="230" t="str">
        <f t="shared" ca="1" si="5"/>
        <v/>
      </c>
      <c r="X31" s="402">
        <f t="shared" ca="1" si="13"/>
        <v>0</v>
      </c>
      <c r="Y31" s="477" t="str">
        <f t="shared" ca="1" si="14"/>
        <v/>
      </c>
      <c r="Z31" s="232">
        <f>RANK(S31,$S$5:$S$64,0)+COUNTIF($S$5:S31,S31)-1</f>
        <v>27</v>
      </c>
      <c r="AA31" s="233">
        <f t="shared" si="6"/>
        <v>0</v>
      </c>
      <c r="AB31" s="234">
        <f t="shared" si="15"/>
        <v>0</v>
      </c>
      <c r="AC31" s="234">
        <f t="shared" si="7"/>
        <v>0</v>
      </c>
      <c r="AD31" s="234">
        <f t="shared" si="16"/>
        <v>0</v>
      </c>
      <c r="AE31" s="234">
        <f t="shared" si="8"/>
        <v>0</v>
      </c>
      <c r="AF31" s="234">
        <f t="shared" si="17"/>
        <v>0</v>
      </c>
      <c r="AG31" s="234">
        <f t="shared" si="9"/>
        <v>0</v>
      </c>
      <c r="AH31" s="234">
        <f t="shared" si="18"/>
        <v>0</v>
      </c>
      <c r="AI31" s="234">
        <f t="shared" si="10"/>
        <v>0</v>
      </c>
      <c r="AJ31" s="234">
        <f t="shared" si="19"/>
        <v>0</v>
      </c>
      <c r="AK31" s="234">
        <f t="shared" ca="1" si="20"/>
        <v>0</v>
      </c>
    </row>
    <row r="32" spans="2:37" ht="23.1" customHeight="1">
      <c r="C32" s="235">
        <v>28</v>
      </c>
      <c r="D32" s="236" t="str">
        <f t="shared" si="0"/>
        <v/>
      </c>
      <c r="E32" s="237" t="str">
        <f>IF(ISBLANK('Flight Groups'!C33),"",'Flight Groups'!F33)</f>
        <v/>
      </c>
      <c r="F32" s="237">
        <f t="shared" si="1"/>
        <v>5</v>
      </c>
      <c r="G32" s="237" t="str">
        <f>IF(ISBLANK('Flight Groups'!C33),"",'Flight Groups'!C33)</f>
        <v/>
      </c>
      <c r="H32" s="237" t="str">
        <f t="shared" si="2"/>
        <v/>
      </c>
      <c r="I32" s="488" t="str">
        <f>IF(ISBLANK('Flight Groups'!C33),"",IF(H32=1,"A",IF(H32=2,"B",IF(H32=3,"C",IF(H32=4,"D","E")))))</f>
        <v/>
      </c>
      <c r="J32" s="237" t="str">
        <f>IF(G32="","",(RANK(F32,$F$5:$F$64,0)+COUNTIF($F$5:F32,F32)-1))</f>
        <v/>
      </c>
      <c r="K32" s="238" t="str">
        <f t="shared" ca="1" si="3"/>
        <v/>
      </c>
      <c r="L32" s="294"/>
      <c r="M32" s="295"/>
      <c r="N32" s="239"/>
      <c r="O32" s="239"/>
      <c r="P32" s="546"/>
      <c r="Q32" s="588">
        <f t="shared" si="11"/>
        <v>0</v>
      </c>
      <c r="R32" s="434">
        <f>IF(ISBLANK('Flight Groups'!C33),0,IF(P32="yes",0,(IF(L32=$L$2,L32*60-M32,IF(L32&gt;$L$2,($L$2*60)-(L32-$L$2)*60-M32,L32*60+M32)))-Q32+O32))</f>
        <v>0</v>
      </c>
      <c r="S32" s="399">
        <f t="shared" si="4"/>
        <v>0</v>
      </c>
      <c r="T32" s="240">
        <f t="shared" si="12"/>
        <v>6</v>
      </c>
      <c r="U32" s="230"/>
      <c r="V32" s="278">
        <v>28</v>
      </c>
      <c r="W32" s="230" t="str">
        <f t="shared" ca="1" si="5"/>
        <v/>
      </c>
      <c r="X32" s="402">
        <f t="shared" ca="1" si="13"/>
        <v>0</v>
      </c>
      <c r="Y32" s="477" t="str">
        <f t="shared" ca="1" si="14"/>
        <v/>
      </c>
      <c r="Z32" s="232">
        <f>RANK(S32,$S$5:$S$64,0)+COUNTIF($S$5:S32,S32)-1</f>
        <v>28</v>
      </c>
      <c r="AA32" s="233">
        <f t="shared" si="6"/>
        <v>0</v>
      </c>
      <c r="AB32" s="234">
        <f t="shared" si="15"/>
        <v>0</v>
      </c>
      <c r="AC32" s="234">
        <f t="shared" si="7"/>
        <v>0</v>
      </c>
      <c r="AD32" s="234">
        <f t="shared" si="16"/>
        <v>0</v>
      </c>
      <c r="AE32" s="234">
        <f t="shared" si="8"/>
        <v>0</v>
      </c>
      <c r="AF32" s="234">
        <f t="shared" si="17"/>
        <v>0</v>
      </c>
      <c r="AG32" s="234">
        <f t="shared" si="9"/>
        <v>0</v>
      </c>
      <c r="AH32" s="234">
        <f t="shared" si="18"/>
        <v>0</v>
      </c>
      <c r="AI32" s="234">
        <f t="shared" si="10"/>
        <v>0</v>
      </c>
      <c r="AJ32" s="234">
        <f t="shared" si="19"/>
        <v>0</v>
      </c>
      <c r="AK32" s="234">
        <f t="shared" ca="1" si="20"/>
        <v>0</v>
      </c>
    </row>
    <row r="33" spans="3:37" ht="23.1" customHeight="1">
      <c r="C33" s="235">
        <v>29</v>
      </c>
      <c r="D33" s="236" t="str">
        <f t="shared" si="0"/>
        <v/>
      </c>
      <c r="E33" s="237" t="str">
        <f>IF(ISBLANK('Flight Groups'!C34),"",'Flight Groups'!F34)</f>
        <v/>
      </c>
      <c r="F33" s="237">
        <f t="shared" si="1"/>
        <v>5</v>
      </c>
      <c r="G33" s="237" t="str">
        <f>IF(ISBLANK('Flight Groups'!C34),"",'Flight Groups'!C34)</f>
        <v/>
      </c>
      <c r="H33" s="237" t="str">
        <f t="shared" si="2"/>
        <v/>
      </c>
      <c r="I33" s="488" t="str">
        <f>IF(ISBLANK('Flight Groups'!C34),"",IF(H33=1,"A",IF(H33=2,"B",IF(H33=3,"C",IF(H33=4,"D","E")))))</f>
        <v/>
      </c>
      <c r="J33" s="237" t="str">
        <f>IF(G33="","",(RANK(F33,$F$5:$F$64,0)+COUNTIF($F$5:F33,F33)-1))</f>
        <v/>
      </c>
      <c r="K33" s="238" t="str">
        <f t="shared" ca="1" si="3"/>
        <v/>
      </c>
      <c r="L33" s="294"/>
      <c r="M33" s="295"/>
      <c r="N33" s="239"/>
      <c r="O33" s="239"/>
      <c r="P33" s="546"/>
      <c r="Q33" s="588">
        <f t="shared" si="11"/>
        <v>0</v>
      </c>
      <c r="R33" s="434">
        <f>IF(ISBLANK('Flight Groups'!C34),0,IF(P33="yes",0,(IF(L33=$L$2,L33*60-M33,IF(L33&gt;$L$2,($L$2*60)-(L33-$L$2)*60-M33,L33*60+M33)))-Q33+O33))</f>
        <v>0</v>
      </c>
      <c r="S33" s="399">
        <f t="shared" si="4"/>
        <v>0</v>
      </c>
      <c r="T33" s="240">
        <f t="shared" si="12"/>
        <v>6</v>
      </c>
      <c r="U33" s="230"/>
      <c r="V33" s="278">
        <v>29</v>
      </c>
      <c r="W33" s="230" t="str">
        <f t="shared" ca="1" si="5"/>
        <v/>
      </c>
      <c r="X33" s="402">
        <f t="shared" ca="1" si="13"/>
        <v>0</v>
      </c>
      <c r="Y33" s="477" t="str">
        <f t="shared" ca="1" si="14"/>
        <v/>
      </c>
      <c r="Z33" s="232">
        <f>RANK(S33,$S$5:$S$64,0)+COUNTIF($S$5:S33,S33)-1</f>
        <v>29</v>
      </c>
      <c r="AA33" s="233">
        <f t="shared" si="6"/>
        <v>0</v>
      </c>
      <c r="AB33" s="234">
        <f t="shared" si="15"/>
        <v>0</v>
      </c>
      <c r="AC33" s="234">
        <f t="shared" si="7"/>
        <v>0</v>
      </c>
      <c r="AD33" s="234">
        <f t="shared" si="16"/>
        <v>0</v>
      </c>
      <c r="AE33" s="234">
        <f t="shared" si="8"/>
        <v>0</v>
      </c>
      <c r="AF33" s="234">
        <f t="shared" si="17"/>
        <v>0</v>
      </c>
      <c r="AG33" s="234">
        <f t="shared" si="9"/>
        <v>0</v>
      </c>
      <c r="AH33" s="234">
        <f t="shared" si="18"/>
        <v>0</v>
      </c>
      <c r="AI33" s="234">
        <f t="shared" si="10"/>
        <v>0</v>
      </c>
      <c r="AJ33" s="234">
        <f t="shared" si="19"/>
        <v>0</v>
      </c>
      <c r="AK33" s="234">
        <f t="shared" ca="1" si="20"/>
        <v>0</v>
      </c>
    </row>
    <row r="34" spans="3:37" ht="23.1" customHeight="1">
      <c r="C34" s="235">
        <v>30</v>
      </c>
      <c r="D34" s="236" t="str">
        <f t="shared" si="0"/>
        <v/>
      </c>
      <c r="E34" s="237" t="str">
        <f>IF(ISBLANK('Flight Groups'!C35),"",'Flight Groups'!F35)</f>
        <v/>
      </c>
      <c r="F34" s="237">
        <f t="shared" si="1"/>
        <v>5</v>
      </c>
      <c r="G34" s="237" t="str">
        <f>IF(ISBLANK('Flight Groups'!C35),"",'Flight Groups'!C35)</f>
        <v/>
      </c>
      <c r="H34" s="237" t="str">
        <f t="shared" si="2"/>
        <v/>
      </c>
      <c r="I34" s="488" t="str">
        <f>IF(ISBLANK('Flight Groups'!C35),"",IF(H34=1,"A",IF(H34=2,"B",IF(H34=3,"C",IF(H34=4,"D","E")))))</f>
        <v/>
      </c>
      <c r="J34" s="237" t="str">
        <f>IF(G34="","",(RANK(F34,$F$5:$F$64,0)+COUNTIF($F$5:F34,F34)-1))</f>
        <v/>
      </c>
      <c r="K34" s="238" t="str">
        <f t="shared" ca="1" si="3"/>
        <v/>
      </c>
      <c r="L34" s="294"/>
      <c r="M34" s="295"/>
      <c r="N34" s="239"/>
      <c r="O34" s="239"/>
      <c r="P34" s="546"/>
      <c r="Q34" s="588">
        <f t="shared" si="11"/>
        <v>0</v>
      </c>
      <c r="R34" s="434">
        <f>IF(ISBLANK('Flight Groups'!C35),0,IF(P34="yes",0,(IF(L34=$L$2,L34*60-M34,IF(L34&gt;$L$2,($L$2*60)-(L34-$L$2)*60-M34,L34*60+M34)))-Q34+O34))</f>
        <v>0</v>
      </c>
      <c r="S34" s="399">
        <f t="shared" si="4"/>
        <v>0</v>
      </c>
      <c r="T34" s="240">
        <f t="shared" si="12"/>
        <v>6</v>
      </c>
      <c r="U34" s="230"/>
      <c r="V34" s="278">
        <v>30</v>
      </c>
      <c r="W34" s="230" t="str">
        <f t="shared" ca="1" si="5"/>
        <v/>
      </c>
      <c r="X34" s="402">
        <f t="shared" ca="1" si="13"/>
        <v>0</v>
      </c>
      <c r="Y34" s="477" t="str">
        <f t="shared" ca="1" si="14"/>
        <v/>
      </c>
      <c r="Z34" s="232">
        <f>RANK(S34,$S$5:$S$64,0)+COUNTIF($S$5:S34,S34)-1</f>
        <v>30</v>
      </c>
      <c r="AA34" s="233">
        <f t="shared" si="6"/>
        <v>0</v>
      </c>
      <c r="AB34" s="234">
        <f t="shared" si="15"/>
        <v>0</v>
      </c>
      <c r="AC34" s="234">
        <f t="shared" si="7"/>
        <v>0</v>
      </c>
      <c r="AD34" s="234">
        <f t="shared" si="16"/>
        <v>0</v>
      </c>
      <c r="AE34" s="234">
        <f t="shared" si="8"/>
        <v>0</v>
      </c>
      <c r="AF34" s="234">
        <f t="shared" si="17"/>
        <v>0</v>
      </c>
      <c r="AG34" s="234">
        <f t="shared" si="9"/>
        <v>0</v>
      </c>
      <c r="AH34" s="234">
        <f t="shared" si="18"/>
        <v>0</v>
      </c>
      <c r="AI34" s="234">
        <f t="shared" si="10"/>
        <v>0</v>
      </c>
      <c r="AJ34" s="234">
        <f t="shared" si="19"/>
        <v>0</v>
      </c>
      <c r="AK34" s="234">
        <f t="shared" ca="1" si="20"/>
        <v>0</v>
      </c>
    </row>
    <row r="35" spans="3:37" ht="23.1" customHeight="1">
      <c r="C35" s="235">
        <v>31</v>
      </c>
      <c r="D35" s="236" t="str">
        <f t="shared" si="0"/>
        <v/>
      </c>
      <c r="E35" s="237" t="str">
        <f>IF(ISBLANK('Flight Groups'!C36),"",'Flight Groups'!F36)</f>
        <v/>
      </c>
      <c r="F35" s="237">
        <f t="shared" si="1"/>
        <v>5</v>
      </c>
      <c r="G35" s="237" t="str">
        <f>IF(ISBLANK('Flight Groups'!C36),"",'Flight Groups'!C36)</f>
        <v/>
      </c>
      <c r="H35" s="237" t="str">
        <f t="shared" si="2"/>
        <v/>
      </c>
      <c r="I35" s="488" t="str">
        <f>IF(ISBLANK('Flight Groups'!C36),"",IF(H35=1,"A",IF(H35=2,"B",IF(H35=3,"C",IF(H35=4,"D","E")))))</f>
        <v/>
      </c>
      <c r="J35" s="237" t="str">
        <f>IF(G35="","",(RANK(F35,$F$5:$F$64,0)+COUNTIF($F$5:F35,F35)-1))</f>
        <v/>
      </c>
      <c r="K35" s="238" t="str">
        <f t="shared" ca="1" si="3"/>
        <v/>
      </c>
      <c r="L35" s="294"/>
      <c r="M35" s="295"/>
      <c r="N35" s="239"/>
      <c r="O35" s="239"/>
      <c r="P35" s="546"/>
      <c r="Q35" s="588">
        <f t="shared" si="11"/>
        <v>0</v>
      </c>
      <c r="R35" s="434">
        <f>IF(ISBLANK('Flight Groups'!C36),0,IF(P35="yes",0,(IF(L35=$L$2,L35*60-M35,IF(L35&gt;$L$2,($L$2*60)-(L35-$L$2)*60-M35,L35*60+M35)))-Q35+O35))</f>
        <v>0</v>
      </c>
      <c r="S35" s="399">
        <f t="shared" si="4"/>
        <v>0</v>
      </c>
      <c r="T35" s="240">
        <f t="shared" si="12"/>
        <v>6</v>
      </c>
      <c r="U35" s="230"/>
      <c r="V35" s="278">
        <v>31</v>
      </c>
      <c r="W35" s="230" t="str">
        <f t="shared" ca="1" si="5"/>
        <v/>
      </c>
      <c r="X35" s="402">
        <f t="shared" ca="1" si="13"/>
        <v>0</v>
      </c>
      <c r="Y35" s="477" t="str">
        <f t="shared" ca="1" si="14"/>
        <v/>
      </c>
      <c r="Z35" s="232">
        <f>RANK(S35,$S$5:$S$64,0)+COUNTIF($S$5:S35,S35)-1</f>
        <v>31</v>
      </c>
      <c r="AA35" s="233">
        <f t="shared" si="6"/>
        <v>0</v>
      </c>
      <c r="AB35" s="234">
        <f t="shared" si="15"/>
        <v>0</v>
      </c>
      <c r="AC35" s="234">
        <f t="shared" si="7"/>
        <v>0</v>
      </c>
      <c r="AD35" s="234">
        <f t="shared" si="16"/>
        <v>0</v>
      </c>
      <c r="AE35" s="234">
        <f t="shared" si="8"/>
        <v>0</v>
      </c>
      <c r="AF35" s="234">
        <f t="shared" si="17"/>
        <v>0</v>
      </c>
      <c r="AG35" s="234">
        <f t="shared" si="9"/>
        <v>0</v>
      </c>
      <c r="AH35" s="234">
        <f t="shared" si="18"/>
        <v>0</v>
      </c>
      <c r="AI35" s="234">
        <f t="shared" si="10"/>
        <v>0</v>
      </c>
      <c r="AJ35" s="234">
        <f t="shared" si="19"/>
        <v>0</v>
      </c>
      <c r="AK35" s="234">
        <f t="shared" ca="1" si="20"/>
        <v>0</v>
      </c>
    </row>
    <row r="36" spans="3:37" ht="23.1" customHeight="1">
      <c r="C36" s="235">
        <v>32</v>
      </c>
      <c r="D36" s="236" t="str">
        <f t="shared" si="0"/>
        <v/>
      </c>
      <c r="E36" s="237" t="str">
        <f>IF(ISBLANK('Flight Groups'!C37),"",'Flight Groups'!F37)</f>
        <v/>
      </c>
      <c r="F36" s="237">
        <f t="shared" si="1"/>
        <v>5</v>
      </c>
      <c r="G36" s="237" t="str">
        <f>IF(ISBLANK('Flight Groups'!C37),"",'Flight Groups'!C37)</f>
        <v/>
      </c>
      <c r="H36" s="237" t="str">
        <f t="shared" si="2"/>
        <v/>
      </c>
      <c r="I36" s="488" t="str">
        <f>IF(ISBLANK('Flight Groups'!C37),"",IF(H36=1,"A",IF(H36=2,"B",IF(H36=3,"C",IF(H36=4,"D","E")))))</f>
        <v/>
      </c>
      <c r="J36" s="237" t="str">
        <f>IF(G36="","",(RANK(F36,$F$5:$F$64,0)+COUNTIF($F$5:F36,F36)-1))</f>
        <v/>
      </c>
      <c r="K36" s="238" t="str">
        <f t="shared" ca="1" si="3"/>
        <v/>
      </c>
      <c r="L36" s="294"/>
      <c r="M36" s="295"/>
      <c r="N36" s="239"/>
      <c r="O36" s="239"/>
      <c r="P36" s="546"/>
      <c r="Q36" s="588">
        <f t="shared" si="11"/>
        <v>0</v>
      </c>
      <c r="R36" s="434">
        <f>IF(ISBLANK('Flight Groups'!C37),0,IF(P36="yes",0,(IF(L36=$L$2,L36*60-M36,IF(L36&gt;$L$2,($L$2*60)-(L36-$L$2)*60-M36,L36*60+M36)))-Q36+O36))</f>
        <v>0</v>
      </c>
      <c r="S36" s="399">
        <f t="shared" si="4"/>
        <v>0</v>
      </c>
      <c r="T36" s="240">
        <f t="shared" si="12"/>
        <v>6</v>
      </c>
      <c r="U36" s="230"/>
      <c r="V36" s="278">
        <v>32</v>
      </c>
      <c r="W36" s="230" t="str">
        <f t="shared" ca="1" si="5"/>
        <v/>
      </c>
      <c r="X36" s="402">
        <f t="shared" ca="1" si="13"/>
        <v>0</v>
      </c>
      <c r="Y36" s="477" t="str">
        <f t="shared" ca="1" si="14"/>
        <v/>
      </c>
      <c r="Z36" s="232">
        <f>RANK(S36,$S$5:$S$64,0)+COUNTIF($S$5:S36,S36)-1</f>
        <v>32</v>
      </c>
      <c r="AA36" s="233">
        <f t="shared" si="6"/>
        <v>0</v>
      </c>
      <c r="AB36" s="234">
        <f t="shared" si="15"/>
        <v>0</v>
      </c>
      <c r="AC36" s="234">
        <f t="shared" si="7"/>
        <v>0</v>
      </c>
      <c r="AD36" s="234">
        <f t="shared" si="16"/>
        <v>0</v>
      </c>
      <c r="AE36" s="234">
        <f t="shared" si="8"/>
        <v>0</v>
      </c>
      <c r="AF36" s="234">
        <f t="shared" si="17"/>
        <v>0</v>
      </c>
      <c r="AG36" s="234">
        <f t="shared" si="9"/>
        <v>0</v>
      </c>
      <c r="AH36" s="234">
        <f t="shared" si="18"/>
        <v>0</v>
      </c>
      <c r="AI36" s="234">
        <f t="shared" si="10"/>
        <v>0</v>
      </c>
      <c r="AJ36" s="234">
        <f t="shared" si="19"/>
        <v>0</v>
      </c>
      <c r="AK36" s="234">
        <f t="shared" ca="1" si="20"/>
        <v>0</v>
      </c>
    </row>
    <row r="37" spans="3:37" ht="23.1" customHeight="1">
      <c r="C37" s="235">
        <v>33</v>
      </c>
      <c r="D37" s="236" t="str">
        <f t="shared" ref="D37:D63" si="21">IF(G37="","",(INDEX($C$5:$C$64,MATCH(K37,$G$5:$G$64,0))))</f>
        <v/>
      </c>
      <c r="E37" s="237" t="str">
        <f>IF(ISBLANK('Flight Groups'!C38),"",'Flight Groups'!F38)</f>
        <v/>
      </c>
      <c r="F37" s="237">
        <f t="shared" ref="F37:F64" si="22">IF(E37="a",1,IF(E37="b",2,IF(E37="c",3,IF(E37="d",4,5))))</f>
        <v>5</v>
      </c>
      <c r="G37" s="237" t="str">
        <f>IF(ISBLANK('Flight Groups'!C38),"",'Flight Groups'!C38)</f>
        <v/>
      </c>
      <c r="H37" s="237" t="str">
        <f t="shared" ref="H37:H64" si="23">IF(G37="","",(SMALL(F$5:F$64,C37)))</f>
        <v/>
      </c>
      <c r="I37" s="488" t="str">
        <f>IF(ISBLANK('Flight Groups'!C38),"",IF(H37=1,"A",IF(H37=2,"B",IF(H37=3,"C",IF(H37=4,"D","E")))))</f>
        <v/>
      </c>
      <c r="J37" s="237" t="str">
        <f>IF(G37="","",(RANK(F37,$F$5:$F$64,0)+COUNTIF($F$5:F37,F37)-1))</f>
        <v/>
      </c>
      <c r="K37" s="238" t="str">
        <f t="shared" ref="K37:K63" ca="1" si="24">IF(G37="","",(OFFSET($G$5,MATCH(LARGE($J$5:$J$64,ROW()-ROW($K$5)+1),$J$5:$J$64,0)-1,0)))</f>
        <v/>
      </c>
      <c r="L37" s="294"/>
      <c r="M37" s="295"/>
      <c r="N37" s="239"/>
      <c r="O37" s="239"/>
      <c r="P37" s="546"/>
      <c r="Q37" s="588">
        <f t="shared" si="11"/>
        <v>0</v>
      </c>
      <c r="R37" s="434">
        <f>IF(ISBLANK('Flight Groups'!C38),0,IF(P37="yes",0,(IF(L37=$L$2,L37*60-M37,IF(L37&gt;$L$2,($L$2*60)-(L37-$L$2)*60-M37,L37*60+M37)))-Q37+O37))</f>
        <v>0</v>
      </c>
      <c r="S37" s="399">
        <f t="shared" ref="S37:S64" si="25">IF(R37=0,0,IF(I37="A",AB37,IF(I37="B",AD37,IF(I37="C",AF37,IF(I37="d",AH37,AJ37)))))</f>
        <v>0</v>
      </c>
      <c r="T37" s="240">
        <f t="shared" si="12"/>
        <v>6</v>
      </c>
      <c r="U37" s="241"/>
      <c r="V37" s="278">
        <v>33</v>
      </c>
      <c r="W37" s="230" t="str">
        <f t="shared" ref="W37:W64" ca="1" si="26">OFFSET($K$5,MATCH(SMALL($Z$5:$Z$64,ROW()-ROW($W$5)+1),$Z$5:$Z$64,0)-1,0)</f>
        <v/>
      </c>
      <c r="X37" s="402">
        <f t="shared" ca="1" si="13"/>
        <v>0</v>
      </c>
      <c r="Y37" s="477" t="str">
        <f t="shared" ca="1" si="14"/>
        <v/>
      </c>
      <c r="Z37" s="232">
        <f>RANK(S37,$S$5:$S$64,0)+COUNTIF($S$5:S37,S37)-1</f>
        <v>33</v>
      </c>
      <c r="AA37" s="233">
        <f t="shared" ref="AA37:AA64" si="27">IF(I37="A",R37,0)</f>
        <v>0</v>
      </c>
      <c r="AB37" s="234">
        <f t="shared" si="15"/>
        <v>0</v>
      </c>
      <c r="AC37" s="234">
        <f t="shared" ref="AC37:AC64" si="28">IF(I37="B",R37,0)</f>
        <v>0</v>
      </c>
      <c r="AD37" s="234">
        <f t="shared" si="16"/>
        <v>0</v>
      </c>
      <c r="AE37" s="234">
        <f t="shared" ref="AE37:AE64" si="29">IF(I37="C",R37,0)</f>
        <v>0</v>
      </c>
      <c r="AF37" s="234">
        <f t="shared" si="17"/>
        <v>0</v>
      </c>
      <c r="AG37" s="234">
        <f t="shared" ref="AG37:AG64" si="30">IF(I37="D",R37,0)</f>
        <v>0</v>
      </c>
      <c r="AH37" s="234">
        <f t="shared" si="18"/>
        <v>0</v>
      </c>
      <c r="AI37" s="234">
        <f t="shared" ref="AI37:AI64" si="31">IF(I37="E",R37,0)</f>
        <v>0</v>
      </c>
      <c r="AJ37" s="234">
        <f t="shared" si="19"/>
        <v>0</v>
      </c>
      <c r="AK37" s="234">
        <f t="shared" ca="1" si="20"/>
        <v>0</v>
      </c>
    </row>
    <row r="38" spans="3:37" ht="23.1" customHeight="1">
      <c r="C38" s="235">
        <v>34</v>
      </c>
      <c r="D38" s="236" t="str">
        <f t="shared" si="21"/>
        <v/>
      </c>
      <c r="E38" s="237" t="str">
        <f>IF(ISBLANK('Flight Groups'!C39),"",'Flight Groups'!F39)</f>
        <v/>
      </c>
      <c r="F38" s="237">
        <f t="shared" si="22"/>
        <v>5</v>
      </c>
      <c r="G38" s="237" t="str">
        <f>IF(ISBLANK('Flight Groups'!C39),"",'Flight Groups'!C39)</f>
        <v/>
      </c>
      <c r="H38" s="237" t="str">
        <f t="shared" si="23"/>
        <v/>
      </c>
      <c r="I38" s="488" t="str">
        <f>IF(ISBLANK('Flight Groups'!C39),"",IF(H38=1,"A",IF(H38=2,"B",IF(H38=3,"C",IF(H38=4,"D","E")))))</f>
        <v/>
      </c>
      <c r="J38" s="237" t="str">
        <f>IF(G38="","",(RANK(F38,$F$5:$F$64,0)+COUNTIF($F$5:F38,F38)-1))</f>
        <v/>
      </c>
      <c r="K38" s="238" t="str">
        <f t="shared" ca="1" si="24"/>
        <v/>
      </c>
      <c r="L38" s="294"/>
      <c r="M38" s="295"/>
      <c r="N38" s="239"/>
      <c r="O38" s="239"/>
      <c r="P38" s="546"/>
      <c r="Q38" s="588">
        <f t="shared" si="11"/>
        <v>0</v>
      </c>
      <c r="R38" s="434">
        <f>IF(ISBLANK('Flight Groups'!C39),0,IF(P38="yes",0,(IF(L38=$L$2,L38*60-M38,IF(L38&gt;$L$2,($L$2*60)-(L38-$L$2)*60-M38,L38*60+M38)))-Q38+O38))</f>
        <v>0</v>
      </c>
      <c r="S38" s="399">
        <f t="shared" si="25"/>
        <v>0</v>
      </c>
      <c r="T38" s="240">
        <f t="shared" si="12"/>
        <v>6</v>
      </c>
      <c r="U38" s="241"/>
      <c r="V38" s="278">
        <v>34</v>
      </c>
      <c r="W38" s="230" t="str">
        <f t="shared" ca="1" si="26"/>
        <v/>
      </c>
      <c r="X38" s="402">
        <f t="shared" ca="1" si="13"/>
        <v>0</v>
      </c>
      <c r="Y38" s="477" t="str">
        <f t="shared" ca="1" si="14"/>
        <v/>
      </c>
      <c r="Z38" s="232">
        <f>RANK(S38,$S$5:$S$64,0)+COUNTIF($S$5:S38,S38)-1</f>
        <v>34</v>
      </c>
      <c r="AA38" s="233">
        <f t="shared" si="27"/>
        <v>0</v>
      </c>
      <c r="AB38" s="234">
        <f t="shared" si="15"/>
        <v>0</v>
      </c>
      <c r="AC38" s="234">
        <f t="shared" si="28"/>
        <v>0</v>
      </c>
      <c r="AD38" s="234">
        <f t="shared" si="16"/>
        <v>0</v>
      </c>
      <c r="AE38" s="234">
        <f t="shared" si="29"/>
        <v>0</v>
      </c>
      <c r="AF38" s="234">
        <f t="shared" si="17"/>
        <v>0</v>
      </c>
      <c r="AG38" s="234">
        <f t="shared" si="30"/>
        <v>0</v>
      </c>
      <c r="AH38" s="234">
        <f t="shared" si="18"/>
        <v>0</v>
      </c>
      <c r="AI38" s="234">
        <f t="shared" si="31"/>
        <v>0</v>
      </c>
      <c r="AJ38" s="234">
        <f t="shared" si="19"/>
        <v>0</v>
      </c>
      <c r="AK38" s="234">
        <f t="shared" ca="1" si="20"/>
        <v>0</v>
      </c>
    </row>
    <row r="39" spans="3:37" ht="23.1" customHeight="1">
      <c r="C39" s="235">
        <v>35</v>
      </c>
      <c r="D39" s="236" t="str">
        <f t="shared" si="21"/>
        <v/>
      </c>
      <c r="E39" s="237" t="str">
        <f>IF(ISBLANK('Flight Groups'!C40),"",'Flight Groups'!F40)</f>
        <v/>
      </c>
      <c r="F39" s="237">
        <f t="shared" si="22"/>
        <v>5</v>
      </c>
      <c r="G39" s="237" t="str">
        <f>IF(ISBLANK('Flight Groups'!C40),"",'Flight Groups'!C40)</f>
        <v/>
      </c>
      <c r="H39" s="237" t="str">
        <f t="shared" si="23"/>
        <v/>
      </c>
      <c r="I39" s="488" t="str">
        <f>IF(ISBLANK('Flight Groups'!C40),"",IF(H39=1,"A",IF(H39=2,"B",IF(H39=3,"C",IF(H39=4,"D","E")))))</f>
        <v/>
      </c>
      <c r="J39" s="237" t="str">
        <f>IF(G39="","",(RANK(F39,$F$5:$F$64,0)+COUNTIF($F$5:F39,F39)-1))</f>
        <v/>
      </c>
      <c r="K39" s="238" t="str">
        <f t="shared" ca="1" si="24"/>
        <v/>
      </c>
      <c r="L39" s="294"/>
      <c r="M39" s="295"/>
      <c r="N39" s="239"/>
      <c r="O39" s="239"/>
      <c r="P39" s="546"/>
      <c r="Q39" s="588">
        <f t="shared" si="11"/>
        <v>0</v>
      </c>
      <c r="R39" s="434">
        <f>IF(ISBLANK('Flight Groups'!C40),0,IF(P39="yes",0,(IF(L39=$L$2,L39*60-M39,IF(L39&gt;$L$2,($L$2*60)-(L39-$L$2)*60-M39,L39*60+M39)))-Q39+O39))</f>
        <v>0</v>
      </c>
      <c r="S39" s="399">
        <f t="shared" si="25"/>
        <v>0</v>
      </c>
      <c r="T39" s="240">
        <f t="shared" si="12"/>
        <v>6</v>
      </c>
      <c r="U39" s="242"/>
      <c r="V39" s="278">
        <v>35</v>
      </c>
      <c r="W39" s="230" t="str">
        <f t="shared" ca="1" si="26"/>
        <v/>
      </c>
      <c r="X39" s="402">
        <f t="shared" ca="1" si="13"/>
        <v>0</v>
      </c>
      <c r="Y39" s="477" t="str">
        <f t="shared" ca="1" si="14"/>
        <v/>
      </c>
      <c r="Z39" s="232">
        <f>RANK(S39,$S$5:$S$64,0)+COUNTIF($S$5:S39,S39)-1</f>
        <v>35</v>
      </c>
      <c r="AA39" s="233">
        <f t="shared" si="27"/>
        <v>0</v>
      </c>
      <c r="AB39" s="234">
        <f t="shared" si="15"/>
        <v>0</v>
      </c>
      <c r="AC39" s="234">
        <f t="shared" si="28"/>
        <v>0</v>
      </c>
      <c r="AD39" s="234">
        <f t="shared" si="16"/>
        <v>0</v>
      </c>
      <c r="AE39" s="234">
        <f t="shared" si="29"/>
        <v>0</v>
      </c>
      <c r="AF39" s="234">
        <f t="shared" si="17"/>
        <v>0</v>
      </c>
      <c r="AG39" s="234">
        <f t="shared" si="30"/>
        <v>0</v>
      </c>
      <c r="AH39" s="234">
        <f t="shared" si="18"/>
        <v>0</v>
      </c>
      <c r="AI39" s="234">
        <f t="shared" si="31"/>
        <v>0</v>
      </c>
      <c r="AJ39" s="234">
        <f t="shared" si="19"/>
        <v>0</v>
      </c>
      <c r="AK39" s="234">
        <f t="shared" ca="1" si="20"/>
        <v>0</v>
      </c>
    </row>
    <row r="40" spans="3:37" ht="23.1" customHeight="1">
      <c r="C40" s="235">
        <v>36</v>
      </c>
      <c r="D40" s="236" t="str">
        <f t="shared" si="21"/>
        <v/>
      </c>
      <c r="E40" s="237" t="str">
        <f>IF(ISBLANK('Flight Groups'!C41),"",'Flight Groups'!F41)</f>
        <v/>
      </c>
      <c r="F40" s="237">
        <f t="shared" si="22"/>
        <v>5</v>
      </c>
      <c r="G40" s="237" t="str">
        <f>IF(ISBLANK('Flight Groups'!C41),"",'Flight Groups'!C41)</f>
        <v/>
      </c>
      <c r="H40" s="237" t="str">
        <f t="shared" si="23"/>
        <v/>
      </c>
      <c r="I40" s="488" t="str">
        <f>IF(ISBLANK('Flight Groups'!C41),"",IF(H40=1,"A",IF(H40=2,"B",IF(H40=3,"C",IF(H40=4,"D","E")))))</f>
        <v/>
      </c>
      <c r="J40" s="237" t="str">
        <f>IF(G40="","",(RANK(F40,$F$5:$F$64,0)+COUNTIF($F$5:F40,F40)-1))</f>
        <v/>
      </c>
      <c r="K40" s="238" t="str">
        <f t="shared" ca="1" si="24"/>
        <v/>
      </c>
      <c r="L40" s="294"/>
      <c r="M40" s="295"/>
      <c r="N40" s="239"/>
      <c r="O40" s="239"/>
      <c r="P40" s="546"/>
      <c r="Q40" s="588">
        <f t="shared" si="11"/>
        <v>0</v>
      </c>
      <c r="R40" s="434">
        <f>IF(ISBLANK('Flight Groups'!C41),0,IF(P40="yes",0,(IF(L40=$L$2,L40*60-M40,IF(L40&gt;$L$2,($L$2*60)-(L40-$L$2)*60-M40,L40*60+M40)))-Q40+O40))</f>
        <v>0</v>
      </c>
      <c r="S40" s="399">
        <f t="shared" si="25"/>
        <v>0</v>
      </c>
      <c r="T40" s="240">
        <f t="shared" si="12"/>
        <v>6</v>
      </c>
      <c r="U40" s="35"/>
      <c r="V40" s="278">
        <v>36</v>
      </c>
      <c r="W40" s="230" t="str">
        <f t="shared" ca="1" si="26"/>
        <v/>
      </c>
      <c r="X40" s="402">
        <f t="shared" ca="1" si="13"/>
        <v>0</v>
      </c>
      <c r="Y40" s="477" t="str">
        <f t="shared" ca="1" si="14"/>
        <v/>
      </c>
      <c r="Z40" s="232">
        <f>RANK(S40,$S$5:$S$64,0)+COUNTIF($S$5:S40,S40)-1</f>
        <v>36</v>
      </c>
      <c r="AA40" s="233">
        <f t="shared" si="27"/>
        <v>0</v>
      </c>
      <c r="AB40" s="234">
        <f t="shared" si="15"/>
        <v>0</v>
      </c>
      <c r="AC40" s="234">
        <f t="shared" si="28"/>
        <v>0</v>
      </c>
      <c r="AD40" s="234">
        <f t="shared" si="16"/>
        <v>0</v>
      </c>
      <c r="AE40" s="234">
        <f t="shared" si="29"/>
        <v>0</v>
      </c>
      <c r="AF40" s="234">
        <f t="shared" si="17"/>
        <v>0</v>
      </c>
      <c r="AG40" s="234">
        <f t="shared" si="30"/>
        <v>0</v>
      </c>
      <c r="AH40" s="234">
        <f t="shared" si="18"/>
        <v>0</v>
      </c>
      <c r="AI40" s="234">
        <f t="shared" si="31"/>
        <v>0</v>
      </c>
      <c r="AJ40" s="234">
        <f t="shared" si="19"/>
        <v>0</v>
      </c>
      <c r="AK40" s="234">
        <f t="shared" ca="1" si="20"/>
        <v>0</v>
      </c>
    </row>
    <row r="41" spans="3:37" ht="23.1" customHeight="1">
      <c r="C41" s="235">
        <v>37</v>
      </c>
      <c r="D41" s="236" t="str">
        <f t="shared" si="21"/>
        <v/>
      </c>
      <c r="E41" s="237" t="str">
        <f>IF(ISBLANK('Flight Groups'!C42),"",'Flight Groups'!F42)</f>
        <v/>
      </c>
      <c r="F41" s="237">
        <f t="shared" si="22"/>
        <v>5</v>
      </c>
      <c r="G41" s="237" t="str">
        <f>IF(ISBLANK('Flight Groups'!C42),"",'Flight Groups'!C42)</f>
        <v/>
      </c>
      <c r="H41" s="237" t="str">
        <f t="shared" si="23"/>
        <v/>
      </c>
      <c r="I41" s="488" t="str">
        <f>IF(ISBLANK('Flight Groups'!C42),"",IF(H41=1,"A",IF(H41=2,"B",IF(H41=3,"C",IF(H41=4,"D","E")))))</f>
        <v/>
      </c>
      <c r="J41" s="237" t="str">
        <f>IF(G41="","",(RANK(F41,$F$5:$F$64,0)+COUNTIF($F$5:F41,F41)-1))</f>
        <v/>
      </c>
      <c r="K41" s="238" t="str">
        <f t="shared" ca="1" si="24"/>
        <v/>
      </c>
      <c r="L41" s="294"/>
      <c r="M41" s="295"/>
      <c r="N41" s="239"/>
      <c r="O41" s="239"/>
      <c r="P41" s="546"/>
      <c r="Q41" s="588">
        <f t="shared" si="11"/>
        <v>0</v>
      </c>
      <c r="R41" s="434">
        <f>IF(ISBLANK('Flight Groups'!C42),0,IF(P41="yes",0,(IF(L41=$L$2,L41*60-M41,IF(L41&gt;$L$2,($L$2*60)-(L41-$L$2)*60-M41,L41*60+M41)))-Q41+O41))</f>
        <v>0</v>
      </c>
      <c r="S41" s="399">
        <f t="shared" si="25"/>
        <v>0</v>
      </c>
      <c r="T41" s="240">
        <f t="shared" si="12"/>
        <v>6</v>
      </c>
      <c r="U41" s="243"/>
      <c r="V41" s="278">
        <v>37</v>
      </c>
      <c r="W41" s="230" t="str">
        <f t="shared" ca="1" si="26"/>
        <v/>
      </c>
      <c r="X41" s="402">
        <f t="shared" ca="1" si="13"/>
        <v>0</v>
      </c>
      <c r="Y41" s="477" t="str">
        <f t="shared" ca="1" si="14"/>
        <v/>
      </c>
      <c r="Z41" s="232">
        <f>RANK(S41,$S$5:$S$64,0)+COUNTIF($S$5:S41,S41)-1</f>
        <v>37</v>
      </c>
      <c r="AA41" s="233">
        <f t="shared" si="27"/>
        <v>0</v>
      </c>
      <c r="AB41" s="234">
        <f t="shared" si="15"/>
        <v>0</v>
      </c>
      <c r="AC41" s="234">
        <f t="shared" si="28"/>
        <v>0</v>
      </c>
      <c r="AD41" s="234">
        <f t="shared" si="16"/>
        <v>0</v>
      </c>
      <c r="AE41" s="234">
        <f t="shared" si="29"/>
        <v>0</v>
      </c>
      <c r="AF41" s="234">
        <f t="shared" si="17"/>
        <v>0</v>
      </c>
      <c r="AG41" s="234">
        <f t="shared" si="30"/>
        <v>0</v>
      </c>
      <c r="AH41" s="234">
        <f t="shared" si="18"/>
        <v>0</v>
      </c>
      <c r="AI41" s="234">
        <f t="shared" si="31"/>
        <v>0</v>
      </c>
      <c r="AJ41" s="234">
        <f t="shared" si="19"/>
        <v>0</v>
      </c>
      <c r="AK41" s="234">
        <f t="shared" ca="1" si="20"/>
        <v>0</v>
      </c>
    </row>
    <row r="42" spans="3:37" ht="23.1" customHeight="1">
      <c r="C42" s="235">
        <v>38</v>
      </c>
      <c r="D42" s="236" t="str">
        <f t="shared" si="21"/>
        <v/>
      </c>
      <c r="E42" s="237" t="str">
        <f>IF(ISBLANK('Flight Groups'!C43),"",'Flight Groups'!F43)</f>
        <v/>
      </c>
      <c r="F42" s="237">
        <f t="shared" si="22"/>
        <v>5</v>
      </c>
      <c r="G42" s="237" t="str">
        <f>IF(ISBLANK('Flight Groups'!C43),"",'Flight Groups'!C43)</f>
        <v/>
      </c>
      <c r="H42" s="237" t="str">
        <f t="shared" si="23"/>
        <v/>
      </c>
      <c r="I42" s="488" t="str">
        <f>IF(ISBLANK('Flight Groups'!C43),"",IF(H42=1,"A",IF(H42=2,"B",IF(H42=3,"C",IF(H42=4,"D","E")))))</f>
        <v/>
      </c>
      <c r="J42" s="237" t="str">
        <f>IF(G42="","",(RANK(F42,$F$5:$F$64,0)+COUNTIF($F$5:F42,F42)-1))</f>
        <v/>
      </c>
      <c r="K42" s="238" t="str">
        <f t="shared" ca="1" si="24"/>
        <v/>
      </c>
      <c r="L42" s="294"/>
      <c r="M42" s="295"/>
      <c r="N42" s="239"/>
      <c r="O42" s="239"/>
      <c r="P42" s="546"/>
      <c r="Q42" s="588">
        <f t="shared" si="11"/>
        <v>0</v>
      </c>
      <c r="R42" s="434">
        <f>IF(ISBLANK('Flight Groups'!C43),0,IF(P42="yes",0,(IF(L42=$L$2,L42*60-M42,IF(L42&gt;$L$2,($L$2*60)-(L42-$L$2)*60-M42,L42*60+M42)))-Q42+O42))</f>
        <v>0</v>
      </c>
      <c r="S42" s="399">
        <f t="shared" si="25"/>
        <v>0</v>
      </c>
      <c r="T42" s="240">
        <f t="shared" si="12"/>
        <v>6</v>
      </c>
      <c r="U42" s="243"/>
      <c r="V42" s="278">
        <v>38</v>
      </c>
      <c r="W42" s="230" t="str">
        <f t="shared" ca="1" si="26"/>
        <v/>
      </c>
      <c r="X42" s="402">
        <f t="shared" ca="1" si="13"/>
        <v>0</v>
      </c>
      <c r="Y42" s="477" t="str">
        <f t="shared" ca="1" si="14"/>
        <v/>
      </c>
      <c r="Z42" s="232">
        <f>RANK(S42,$S$5:$S$64,0)+COUNTIF($S$5:S42,S42)-1</f>
        <v>38</v>
      </c>
      <c r="AA42" s="233">
        <f t="shared" si="27"/>
        <v>0</v>
      </c>
      <c r="AB42" s="234">
        <f t="shared" si="15"/>
        <v>0</v>
      </c>
      <c r="AC42" s="234">
        <f t="shared" si="28"/>
        <v>0</v>
      </c>
      <c r="AD42" s="234">
        <f t="shared" si="16"/>
        <v>0</v>
      </c>
      <c r="AE42" s="234">
        <f t="shared" si="29"/>
        <v>0</v>
      </c>
      <c r="AF42" s="234">
        <f t="shared" si="17"/>
        <v>0</v>
      </c>
      <c r="AG42" s="234">
        <f t="shared" si="30"/>
        <v>0</v>
      </c>
      <c r="AH42" s="234">
        <f t="shared" si="18"/>
        <v>0</v>
      </c>
      <c r="AI42" s="234">
        <f t="shared" si="31"/>
        <v>0</v>
      </c>
      <c r="AJ42" s="234">
        <f t="shared" si="19"/>
        <v>0</v>
      </c>
      <c r="AK42" s="234">
        <f t="shared" ca="1" si="20"/>
        <v>0</v>
      </c>
    </row>
    <row r="43" spans="3:37" ht="23.1" customHeight="1">
      <c r="C43" s="235">
        <v>39</v>
      </c>
      <c r="D43" s="236" t="str">
        <f t="shared" si="21"/>
        <v/>
      </c>
      <c r="E43" s="237" t="str">
        <f>IF(ISBLANK('Flight Groups'!C44),"",'Flight Groups'!F44)</f>
        <v/>
      </c>
      <c r="F43" s="237">
        <f t="shared" si="22"/>
        <v>5</v>
      </c>
      <c r="G43" s="237" t="str">
        <f>IF(ISBLANK('Flight Groups'!C44),"",'Flight Groups'!C44)</f>
        <v/>
      </c>
      <c r="H43" s="237" t="str">
        <f t="shared" si="23"/>
        <v/>
      </c>
      <c r="I43" s="488" t="str">
        <f>IF(ISBLANK('Flight Groups'!C44),"",IF(H43=1,"A",IF(H43=2,"B",IF(H43=3,"C",IF(H43=4,"D","E")))))</f>
        <v/>
      </c>
      <c r="J43" s="237" t="str">
        <f>IF(G43="","",(RANK(F43,$F$5:$F$64,0)+COUNTIF($F$5:F43,F43)-1))</f>
        <v/>
      </c>
      <c r="K43" s="238" t="str">
        <f t="shared" ca="1" si="24"/>
        <v/>
      </c>
      <c r="L43" s="294"/>
      <c r="M43" s="295"/>
      <c r="N43" s="239"/>
      <c r="O43" s="239"/>
      <c r="P43" s="546"/>
      <c r="Q43" s="588">
        <f t="shared" si="11"/>
        <v>0</v>
      </c>
      <c r="R43" s="434">
        <f>IF(ISBLANK('Flight Groups'!C44),0,IF(P43="yes",0,(IF(L43=$L$2,L43*60-M43,IF(L43&gt;$L$2,($L$2*60)-(L43-$L$2)*60-M43,L43*60+M43)))-Q43+O43))</f>
        <v>0</v>
      </c>
      <c r="S43" s="399">
        <f t="shared" si="25"/>
        <v>0</v>
      </c>
      <c r="T43" s="240">
        <f t="shared" si="12"/>
        <v>6</v>
      </c>
      <c r="U43" s="243"/>
      <c r="V43" s="278">
        <v>39</v>
      </c>
      <c r="W43" s="230" t="str">
        <f t="shared" ca="1" si="26"/>
        <v/>
      </c>
      <c r="X43" s="402">
        <f t="shared" ca="1" si="13"/>
        <v>0</v>
      </c>
      <c r="Y43" s="477" t="str">
        <f t="shared" ca="1" si="14"/>
        <v/>
      </c>
      <c r="Z43" s="232">
        <f>RANK(S43,$S$5:$S$64,0)+COUNTIF($S$5:S43,S43)-1</f>
        <v>39</v>
      </c>
      <c r="AA43" s="233">
        <f t="shared" si="27"/>
        <v>0</v>
      </c>
      <c r="AB43" s="234">
        <f t="shared" si="15"/>
        <v>0</v>
      </c>
      <c r="AC43" s="234">
        <f t="shared" si="28"/>
        <v>0</v>
      </c>
      <c r="AD43" s="234">
        <f t="shared" si="16"/>
        <v>0</v>
      </c>
      <c r="AE43" s="234">
        <f t="shared" si="29"/>
        <v>0</v>
      </c>
      <c r="AF43" s="234">
        <f t="shared" si="17"/>
        <v>0</v>
      </c>
      <c r="AG43" s="234">
        <f t="shared" si="30"/>
        <v>0</v>
      </c>
      <c r="AH43" s="234">
        <f t="shared" si="18"/>
        <v>0</v>
      </c>
      <c r="AI43" s="234">
        <f t="shared" si="31"/>
        <v>0</v>
      </c>
      <c r="AJ43" s="234">
        <f t="shared" si="19"/>
        <v>0</v>
      </c>
      <c r="AK43" s="234">
        <f t="shared" ca="1" si="20"/>
        <v>0</v>
      </c>
    </row>
    <row r="44" spans="3:37" ht="23.1" customHeight="1">
      <c r="C44" s="235">
        <v>40</v>
      </c>
      <c r="D44" s="236" t="str">
        <f t="shared" si="21"/>
        <v/>
      </c>
      <c r="E44" s="237" t="str">
        <f>IF(ISBLANK('Flight Groups'!C45),"",'Flight Groups'!F45)</f>
        <v/>
      </c>
      <c r="F44" s="237">
        <f t="shared" si="22"/>
        <v>5</v>
      </c>
      <c r="G44" s="237" t="str">
        <f>IF(ISBLANK('Flight Groups'!C45),"",'Flight Groups'!C45)</f>
        <v/>
      </c>
      <c r="H44" s="237" t="str">
        <f t="shared" si="23"/>
        <v/>
      </c>
      <c r="I44" s="488" t="str">
        <f>IF(ISBLANK('Flight Groups'!C45),"",IF(H44=1,"A",IF(H44=2,"B",IF(H44=3,"C",IF(H44=4,"D","E")))))</f>
        <v/>
      </c>
      <c r="J44" s="237" t="str">
        <f>IF(G44="","",(RANK(F44,$F$5:$F$64,0)+COUNTIF($F$5:F44,F44)-1))</f>
        <v/>
      </c>
      <c r="K44" s="238" t="str">
        <f t="shared" ca="1" si="24"/>
        <v/>
      </c>
      <c r="L44" s="294"/>
      <c r="M44" s="295"/>
      <c r="N44" s="239"/>
      <c r="O44" s="239"/>
      <c r="P44" s="546"/>
      <c r="Q44" s="588">
        <f t="shared" si="11"/>
        <v>0</v>
      </c>
      <c r="R44" s="434">
        <f>IF(ISBLANK('Flight Groups'!C45),0,IF(P44="yes",0,(IF(L44=$L$2,L44*60-M44,IF(L44&gt;$L$2,($L$2*60)-(L44-$L$2)*60-M44,L44*60+M44)))-Q44+O44))</f>
        <v>0</v>
      </c>
      <c r="S44" s="399">
        <f t="shared" si="25"/>
        <v>0</v>
      </c>
      <c r="T44" s="240">
        <f t="shared" si="12"/>
        <v>6</v>
      </c>
      <c r="U44" s="243"/>
      <c r="V44" s="278">
        <v>40</v>
      </c>
      <c r="W44" s="230" t="str">
        <f t="shared" ca="1" si="26"/>
        <v/>
      </c>
      <c r="X44" s="402">
        <f t="shared" ca="1" si="13"/>
        <v>0</v>
      </c>
      <c r="Y44" s="477" t="str">
        <f t="shared" ca="1" si="14"/>
        <v/>
      </c>
      <c r="Z44" s="232">
        <f>RANK(S44,$S$5:$S$64,0)+COUNTIF($S$5:S44,S44)-1</f>
        <v>40</v>
      </c>
      <c r="AA44" s="233">
        <f t="shared" si="27"/>
        <v>0</v>
      </c>
      <c r="AB44" s="234">
        <f t="shared" si="15"/>
        <v>0</v>
      </c>
      <c r="AC44" s="234">
        <f t="shared" si="28"/>
        <v>0</v>
      </c>
      <c r="AD44" s="234">
        <f t="shared" si="16"/>
        <v>0</v>
      </c>
      <c r="AE44" s="234">
        <f t="shared" si="29"/>
        <v>0</v>
      </c>
      <c r="AF44" s="234">
        <f t="shared" si="17"/>
        <v>0</v>
      </c>
      <c r="AG44" s="234">
        <f t="shared" si="30"/>
        <v>0</v>
      </c>
      <c r="AH44" s="234">
        <f t="shared" si="18"/>
        <v>0</v>
      </c>
      <c r="AI44" s="234">
        <f t="shared" si="31"/>
        <v>0</v>
      </c>
      <c r="AJ44" s="234">
        <f t="shared" si="19"/>
        <v>0</v>
      </c>
      <c r="AK44" s="234">
        <f t="shared" ca="1" si="20"/>
        <v>0</v>
      </c>
    </row>
    <row r="45" spans="3:37" ht="23.1" customHeight="1">
      <c r="C45" s="235">
        <v>41</v>
      </c>
      <c r="D45" s="236" t="str">
        <f t="shared" si="21"/>
        <v/>
      </c>
      <c r="E45" s="237" t="str">
        <f>IF(ISBLANK('Flight Groups'!C46),"",'Flight Groups'!F46)</f>
        <v/>
      </c>
      <c r="F45" s="237">
        <f t="shared" si="22"/>
        <v>5</v>
      </c>
      <c r="G45" s="237" t="str">
        <f>IF(ISBLANK('Flight Groups'!C46),"",'Flight Groups'!C46)</f>
        <v/>
      </c>
      <c r="H45" s="237" t="str">
        <f t="shared" si="23"/>
        <v/>
      </c>
      <c r="I45" s="488" t="str">
        <f>IF(ISBLANK('Flight Groups'!C46),"",IF(H45=1,"A",IF(H45=2,"B",IF(H45=3,"C",IF(H45=4,"D","E")))))</f>
        <v/>
      </c>
      <c r="J45" s="237" t="str">
        <f>IF(G45="","",(RANK(F45,$F$5:$F$64,0)+COUNTIF($F$5:F45,F45)-1))</f>
        <v/>
      </c>
      <c r="K45" s="238" t="str">
        <f t="shared" ca="1" si="24"/>
        <v/>
      </c>
      <c r="L45" s="294"/>
      <c r="M45" s="295"/>
      <c r="N45" s="239"/>
      <c r="O45" s="239"/>
      <c r="P45" s="546"/>
      <c r="Q45" s="588">
        <f t="shared" si="11"/>
        <v>0</v>
      </c>
      <c r="R45" s="434">
        <f>IF(ISBLANK('Flight Groups'!C46),0,IF(P45="yes",0,(IF(L45=$L$2,L45*60-M45,IF(L45&gt;$L$2,($L$2*60)-(L45-$L$2)*60-M45,L45*60+M45)))-Q45+O45))</f>
        <v>0</v>
      </c>
      <c r="S45" s="399">
        <f t="shared" si="25"/>
        <v>0</v>
      </c>
      <c r="T45" s="240">
        <f t="shared" si="12"/>
        <v>6</v>
      </c>
      <c r="U45" s="243"/>
      <c r="V45" s="278">
        <v>41</v>
      </c>
      <c r="W45" s="230" t="str">
        <f t="shared" ca="1" si="26"/>
        <v/>
      </c>
      <c r="X45" s="402">
        <f t="shared" ca="1" si="13"/>
        <v>0</v>
      </c>
      <c r="Y45" s="477" t="str">
        <f t="shared" ca="1" si="14"/>
        <v/>
      </c>
      <c r="Z45" s="232">
        <f>RANK(S45,$S$5:$S$64,0)+COUNTIF($S$5:S45,S45)-1</f>
        <v>41</v>
      </c>
      <c r="AA45" s="233">
        <f t="shared" si="27"/>
        <v>0</v>
      </c>
      <c r="AB45" s="234">
        <f t="shared" si="15"/>
        <v>0</v>
      </c>
      <c r="AC45" s="234">
        <f t="shared" si="28"/>
        <v>0</v>
      </c>
      <c r="AD45" s="234">
        <f t="shared" si="16"/>
        <v>0</v>
      </c>
      <c r="AE45" s="234">
        <f t="shared" si="29"/>
        <v>0</v>
      </c>
      <c r="AF45" s="234">
        <f t="shared" si="17"/>
        <v>0</v>
      </c>
      <c r="AG45" s="234">
        <f t="shared" si="30"/>
        <v>0</v>
      </c>
      <c r="AH45" s="234">
        <f t="shared" si="18"/>
        <v>0</v>
      </c>
      <c r="AI45" s="234">
        <f t="shared" si="31"/>
        <v>0</v>
      </c>
      <c r="AJ45" s="234">
        <f t="shared" si="19"/>
        <v>0</v>
      </c>
      <c r="AK45" s="234">
        <f t="shared" ca="1" si="20"/>
        <v>0</v>
      </c>
    </row>
    <row r="46" spans="3:37" ht="23.1" customHeight="1">
      <c r="C46" s="235">
        <v>42</v>
      </c>
      <c r="D46" s="236" t="str">
        <f t="shared" si="21"/>
        <v/>
      </c>
      <c r="E46" s="237" t="str">
        <f>IF(ISBLANK('Flight Groups'!C47),"",'Flight Groups'!F47)</f>
        <v/>
      </c>
      <c r="F46" s="237">
        <f t="shared" si="22"/>
        <v>5</v>
      </c>
      <c r="G46" s="237" t="str">
        <f>IF(ISBLANK('Flight Groups'!C47),"",'Flight Groups'!C47)</f>
        <v/>
      </c>
      <c r="H46" s="237" t="str">
        <f t="shared" si="23"/>
        <v/>
      </c>
      <c r="I46" s="488" t="str">
        <f>IF(ISBLANK('Flight Groups'!C47),"",IF(H46=1,"A",IF(H46=2,"B",IF(H46=3,"C",IF(H46=4,"D","E")))))</f>
        <v/>
      </c>
      <c r="J46" s="237" t="str">
        <f>IF(G46="","",(RANK(F46,$F$5:$F$64,0)+COUNTIF($F$5:F46,F46)-1))</f>
        <v/>
      </c>
      <c r="K46" s="238" t="str">
        <f t="shared" ca="1" si="24"/>
        <v/>
      </c>
      <c r="L46" s="294"/>
      <c r="M46" s="295"/>
      <c r="N46" s="239"/>
      <c r="O46" s="239"/>
      <c r="P46" s="546"/>
      <c r="Q46" s="588">
        <f t="shared" si="11"/>
        <v>0</v>
      </c>
      <c r="R46" s="434">
        <f>IF(ISBLANK('Flight Groups'!C47),0,IF(P46="yes",0,(IF(L46=$L$2,L46*60-M46,IF(L46&gt;$L$2,($L$2*60)-(L46-$L$2)*60-M46,L46*60+M46)))-Q46+O46))</f>
        <v>0</v>
      </c>
      <c r="S46" s="399">
        <f t="shared" si="25"/>
        <v>0</v>
      </c>
      <c r="T46" s="240">
        <f t="shared" si="12"/>
        <v>6</v>
      </c>
      <c r="U46" s="243"/>
      <c r="V46" s="278">
        <v>42</v>
      </c>
      <c r="W46" s="230" t="str">
        <f t="shared" ca="1" si="26"/>
        <v/>
      </c>
      <c r="X46" s="402">
        <f t="shared" ca="1" si="13"/>
        <v>0</v>
      </c>
      <c r="Y46" s="477" t="str">
        <f t="shared" ca="1" si="14"/>
        <v/>
      </c>
      <c r="Z46" s="232">
        <f>RANK(S46,$S$5:$S$64,0)+COUNTIF($S$5:S46,S46)-1</f>
        <v>42</v>
      </c>
      <c r="AA46" s="233">
        <f t="shared" si="27"/>
        <v>0</v>
      </c>
      <c r="AB46" s="234">
        <f t="shared" si="15"/>
        <v>0</v>
      </c>
      <c r="AC46" s="234">
        <f t="shared" si="28"/>
        <v>0</v>
      </c>
      <c r="AD46" s="234">
        <f t="shared" si="16"/>
        <v>0</v>
      </c>
      <c r="AE46" s="234">
        <f t="shared" si="29"/>
        <v>0</v>
      </c>
      <c r="AF46" s="234">
        <f t="shared" si="17"/>
        <v>0</v>
      </c>
      <c r="AG46" s="234">
        <f t="shared" si="30"/>
        <v>0</v>
      </c>
      <c r="AH46" s="234">
        <f t="shared" si="18"/>
        <v>0</v>
      </c>
      <c r="AI46" s="234">
        <f t="shared" si="31"/>
        <v>0</v>
      </c>
      <c r="AJ46" s="234">
        <f t="shared" si="19"/>
        <v>0</v>
      </c>
      <c r="AK46" s="234">
        <f t="shared" ca="1" si="20"/>
        <v>0</v>
      </c>
    </row>
    <row r="47" spans="3:37" ht="23.1" customHeight="1">
      <c r="C47" s="235">
        <v>43</v>
      </c>
      <c r="D47" s="236" t="str">
        <f t="shared" si="21"/>
        <v/>
      </c>
      <c r="E47" s="237" t="str">
        <f>IF(ISBLANK('Flight Groups'!C48),"",'Flight Groups'!F48)</f>
        <v/>
      </c>
      <c r="F47" s="237">
        <f t="shared" si="22"/>
        <v>5</v>
      </c>
      <c r="G47" s="237" t="str">
        <f>IF(ISBLANK('Flight Groups'!C48),"",'Flight Groups'!C48)</f>
        <v/>
      </c>
      <c r="H47" s="237" t="str">
        <f t="shared" si="23"/>
        <v/>
      </c>
      <c r="I47" s="488" t="str">
        <f>IF(ISBLANK('Flight Groups'!C48),"",IF(H47=1,"A",IF(H47=2,"B",IF(H47=3,"C",IF(H47=4,"D","E")))))</f>
        <v/>
      </c>
      <c r="J47" s="237" t="str">
        <f>IF(G47="","",(RANK(F47,$F$5:$F$64,0)+COUNTIF($F$5:F47,F47)-1))</f>
        <v/>
      </c>
      <c r="K47" s="238" t="str">
        <f t="shared" ca="1" si="24"/>
        <v/>
      </c>
      <c r="L47" s="294"/>
      <c r="M47" s="295"/>
      <c r="N47" s="239"/>
      <c r="O47" s="239"/>
      <c r="P47" s="546"/>
      <c r="Q47" s="588">
        <f t="shared" si="11"/>
        <v>0</v>
      </c>
      <c r="R47" s="434">
        <f>IF(ISBLANK('Flight Groups'!C48),0,IF(P47="yes",0,(IF(L47=$L$2,L47*60-M47,IF(L47&gt;$L$2,($L$2*60)-(L47-$L$2)*60-M47,L47*60+M47)))-Q47+O47))</f>
        <v>0</v>
      </c>
      <c r="S47" s="399">
        <f t="shared" si="25"/>
        <v>0</v>
      </c>
      <c r="T47" s="240">
        <f t="shared" si="12"/>
        <v>6</v>
      </c>
      <c r="U47" s="243"/>
      <c r="V47" s="278">
        <v>43</v>
      </c>
      <c r="W47" s="230" t="str">
        <f t="shared" ca="1" si="26"/>
        <v/>
      </c>
      <c r="X47" s="402">
        <f t="shared" ca="1" si="13"/>
        <v>0</v>
      </c>
      <c r="Y47" s="477" t="str">
        <f t="shared" ca="1" si="14"/>
        <v/>
      </c>
      <c r="Z47" s="232">
        <f>RANK(S47,$S$5:$S$64,0)+COUNTIF($S$5:S47,S47)-1</f>
        <v>43</v>
      </c>
      <c r="AA47" s="233">
        <f t="shared" si="27"/>
        <v>0</v>
      </c>
      <c r="AB47" s="234">
        <f t="shared" si="15"/>
        <v>0</v>
      </c>
      <c r="AC47" s="234">
        <f t="shared" si="28"/>
        <v>0</v>
      </c>
      <c r="AD47" s="234">
        <f t="shared" si="16"/>
        <v>0</v>
      </c>
      <c r="AE47" s="234">
        <f t="shared" si="29"/>
        <v>0</v>
      </c>
      <c r="AF47" s="234">
        <f t="shared" si="17"/>
        <v>0</v>
      </c>
      <c r="AG47" s="234">
        <f t="shared" si="30"/>
        <v>0</v>
      </c>
      <c r="AH47" s="234">
        <f t="shared" si="18"/>
        <v>0</v>
      </c>
      <c r="AI47" s="234">
        <f t="shared" si="31"/>
        <v>0</v>
      </c>
      <c r="AJ47" s="234">
        <f t="shared" si="19"/>
        <v>0</v>
      </c>
      <c r="AK47" s="234">
        <f t="shared" ca="1" si="20"/>
        <v>0</v>
      </c>
    </row>
    <row r="48" spans="3:37" ht="23.1" customHeight="1">
      <c r="C48" s="235">
        <v>44</v>
      </c>
      <c r="D48" s="236" t="str">
        <f t="shared" si="21"/>
        <v/>
      </c>
      <c r="E48" s="237" t="str">
        <f>IF(ISBLANK('Flight Groups'!C49),"",'Flight Groups'!F49)</f>
        <v/>
      </c>
      <c r="F48" s="237">
        <f t="shared" si="22"/>
        <v>5</v>
      </c>
      <c r="G48" s="237" t="str">
        <f>IF(ISBLANK('Flight Groups'!C49),"",'Flight Groups'!C49)</f>
        <v/>
      </c>
      <c r="H48" s="237" t="str">
        <f t="shared" si="23"/>
        <v/>
      </c>
      <c r="I48" s="488" t="str">
        <f>IF(ISBLANK('Flight Groups'!C49),"",IF(H48=1,"A",IF(H48=2,"B",IF(H48=3,"C",IF(H48=4,"D","E")))))</f>
        <v/>
      </c>
      <c r="J48" s="237" t="str">
        <f>IF(G48="","",(RANK(F48,$F$5:$F$64,0)+COUNTIF($F$5:F48,F48)-1))</f>
        <v/>
      </c>
      <c r="K48" s="238" t="str">
        <f t="shared" ca="1" si="24"/>
        <v/>
      </c>
      <c r="L48" s="294"/>
      <c r="M48" s="295"/>
      <c r="N48" s="239"/>
      <c r="O48" s="239"/>
      <c r="P48" s="546"/>
      <c r="Q48" s="588">
        <f t="shared" si="11"/>
        <v>0</v>
      </c>
      <c r="R48" s="434">
        <f>IF(ISBLANK('Flight Groups'!C49),0,IF(P48="yes",0,(IF(L48=$L$2,L48*60-M48,IF(L48&gt;$L$2,($L$2*60)-(L48-$L$2)*60-M48,L48*60+M48)))-Q48+O48))</f>
        <v>0</v>
      </c>
      <c r="S48" s="399">
        <f t="shared" si="25"/>
        <v>0</v>
      </c>
      <c r="T48" s="240">
        <f t="shared" si="12"/>
        <v>6</v>
      </c>
      <c r="U48" s="241"/>
      <c r="V48" s="278">
        <v>44</v>
      </c>
      <c r="W48" s="230" t="str">
        <f t="shared" ca="1" si="26"/>
        <v/>
      </c>
      <c r="X48" s="402">
        <f t="shared" ca="1" si="13"/>
        <v>0</v>
      </c>
      <c r="Y48" s="477" t="str">
        <f t="shared" ca="1" si="14"/>
        <v/>
      </c>
      <c r="Z48" s="232">
        <f>RANK(S48,$S$5:$S$64,0)+COUNTIF($S$5:S48,S48)-1</f>
        <v>44</v>
      </c>
      <c r="AA48" s="233">
        <f t="shared" si="27"/>
        <v>0</v>
      </c>
      <c r="AB48" s="234">
        <f t="shared" si="15"/>
        <v>0</v>
      </c>
      <c r="AC48" s="234">
        <f t="shared" si="28"/>
        <v>0</v>
      </c>
      <c r="AD48" s="234">
        <f t="shared" si="16"/>
        <v>0</v>
      </c>
      <c r="AE48" s="234">
        <f t="shared" si="29"/>
        <v>0</v>
      </c>
      <c r="AF48" s="234">
        <f t="shared" si="17"/>
        <v>0</v>
      </c>
      <c r="AG48" s="234">
        <f t="shared" si="30"/>
        <v>0</v>
      </c>
      <c r="AH48" s="234">
        <f t="shared" si="18"/>
        <v>0</v>
      </c>
      <c r="AI48" s="234">
        <f t="shared" si="31"/>
        <v>0</v>
      </c>
      <c r="AJ48" s="234">
        <f t="shared" si="19"/>
        <v>0</v>
      </c>
      <c r="AK48" s="234">
        <f t="shared" ca="1" si="20"/>
        <v>0</v>
      </c>
    </row>
    <row r="49" spans="3:37" ht="23.1" customHeight="1">
      <c r="C49" s="235">
        <v>45</v>
      </c>
      <c r="D49" s="236" t="str">
        <f t="shared" si="21"/>
        <v/>
      </c>
      <c r="E49" s="237" t="str">
        <f>IF(ISBLANK('Flight Groups'!C50),"",'Flight Groups'!F50)</f>
        <v/>
      </c>
      <c r="F49" s="237">
        <f t="shared" si="22"/>
        <v>5</v>
      </c>
      <c r="G49" s="237" t="str">
        <f>IF(ISBLANK('Flight Groups'!C50),"",'Flight Groups'!C50)</f>
        <v/>
      </c>
      <c r="H49" s="237" t="str">
        <f t="shared" si="23"/>
        <v/>
      </c>
      <c r="I49" s="488" t="str">
        <f>IF(ISBLANK('Flight Groups'!C50),"",IF(H49=1,"A",IF(H49=2,"B",IF(H49=3,"C",IF(H49=4,"D","E")))))</f>
        <v/>
      </c>
      <c r="J49" s="237" t="str">
        <f>IF(G49="","",(RANK(F49,$F$5:$F$64,0)+COUNTIF($F$5:F49,F49)-1))</f>
        <v/>
      </c>
      <c r="K49" s="238" t="str">
        <f t="shared" ca="1" si="24"/>
        <v/>
      </c>
      <c r="L49" s="294"/>
      <c r="M49" s="295"/>
      <c r="N49" s="239"/>
      <c r="O49" s="239"/>
      <c r="P49" s="546"/>
      <c r="Q49" s="588">
        <f t="shared" si="11"/>
        <v>0</v>
      </c>
      <c r="R49" s="434">
        <f>IF(ISBLANK('Flight Groups'!C50),0,IF(P49="yes",0,(IF(L49=$L$2,L49*60-M49,IF(L49&gt;$L$2,($L$2*60)-(L49-$L$2)*60-M49,L49*60+M49)))-Q49+O49))</f>
        <v>0</v>
      </c>
      <c r="S49" s="399">
        <f t="shared" si="25"/>
        <v>0</v>
      </c>
      <c r="T49" s="240">
        <f t="shared" si="12"/>
        <v>6</v>
      </c>
      <c r="U49" s="241"/>
      <c r="V49" s="278">
        <v>45</v>
      </c>
      <c r="W49" s="230" t="str">
        <f t="shared" ca="1" si="26"/>
        <v/>
      </c>
      <c r="X49" s="402">
        <f t="shared" ca="1" si="13"/>
        <v>0</v>
      </c>
      <c r="Y49" s="477" t="str">
        <f t="shared" ca="1" si="14"/>
        <v/>
      </c>
      <c r="Z49" s="232">
        <f>RANK(S49,$S$5:$S$64,0)+COUNTIF($S$5:S49,S49)-1</f>
        <v>45</v>
      </c>
      <c r="AA49" s="233">
        <f t="shared" si="27"/>
        <v>0</v>
      </c>
      <c r="AB49" s="234">
        <f t="shared" si="15"/>
        <v>0</v>
      </c>
      <c r="AC49" s="234">
        <f t="shared" si="28"/>
        <v>0</v>
      </c>
      <c r="AD49" s="234">
        <f t="shared" si="16"/>
        <v>0</v>
      </c>
      <c r="AE49" s="234">
        <f t="shared" si="29"/>
        <v>0</v>
      </c>
      <c r="AF49" s="234">
        <f t="shared" si="17"/>
        <v>0</v>
      </c>
      <c r="AG49" s="234">
        <f t="shared" si="30"/>
        <v>0</v>
      </c>
      <c r="AH49" s="234">
        <f t="shared" si="18"/>
        <v>0</v>
      </c>
      <c r="AI49" s="234">
        <f t="shared" si="31"/>
        <v>0</v>
      </c>
      <c r="AJ49" s="234">
        <f t="shared" si="19"/>
        <v>0</v>
      </c>
      <c r="AK49" s="234">
        <f t="shared" ca="1" si="20"/>
        <v>0</v>
      </c>
    </row>
    <row r="50" spans="3:37" ht="23.1" customHeight="1">
      <c r="C50" s="235">
        <v>46</v>
      </c>
      <c r="D50" s="236" t="str">
        <f t="shared" si="21"/>
        <v/>
      </c>
      <c r="E50" s="237" t="str">
        <f>IF(ISBLANK('Flight Groups'!C51),"",'Flight Groups'!F51)</f>
        <v/>
      </c>
      <c r="F50" s="237">
        <f t="shared" si="22"/>
        <v>5</v>
      </c>
      <c r="G50" s="237" t="str">
        <f>IF(ISBLANK('Flight Groups'!C51),"",'Flight Groups'!C51)</f>
        <v/>
      </c>
      <c r="H50" s="237" t="str">
        <f t="shared" si="23"/>
        <v/>
      </c>
      <c r="I50" s="488" t="str">
        <f>IF(ISBLANK('Flight Groups'!C51),"",IF(H50=1,"A",IF(H50=2,"B",IF(H50=3,"C",IF(H50=4,"D","E")))))</f>
        <v/>
      </c>
      <c r="J50" s="237" t="str">
        <f>IF(G50="","",(RANK(F50,$F$5:$F$64,0)+COUNTIF($F$5:F50,F50)-1))</f>
        <v/>
      </c>
      <c r="K50" s="238" t="str">
        <f t="shared" ca="1" si="24"/>
        <v/>
      </c>
      <c r="L50" s="294"/>
      <c r="M50" s="295"/>
      <c r="N50" s="239"/>
      <c r="O50" s="239"/>
      <c r="P50" s="546"/>
      <c r="Q50" s="588">
        <f t="shared" si="11"/>
        <v>0</v>
      </c>
      <c r="R50" s="434">
        <f>IF(ISBLANK('Flight Groups'!C51),0,IF(P50="yes",0,(IF(L50=$L$2,L50*60-M50,IF(L50&gt;$L$2,($L$2*60)-(L50-$L$2)*60-M50,L50*60+M50)))-Q50+O50))</f>
        <v>0</v>
      </c>
      <c r="S50" s="399">
        <f t="shared" si="25"/>
        <v>0</v>
      </c>
      <c r="T50" s="240">
        <f t="shared" si="12"/>
        <v>6</v>
      </c>
      <c r="U50" s="243"/>
      <c r="V50" s="278">
        <v>46</v>
      </c>
      <c r="W50" s="230" t="str">
        <f t="shared" ca="1" si="26"/>
        <v/>
      </c>
      <c r="X50" s="402">
        <f t="shared" ca="1" si="13"/>
        <v>0</v>
      </c>
      <c r="Y50" s="477" t="str">
        <f t="shared" ca="1" si="14"/>
        <v/>
      </c>
      <c r="Z50" s="232">
        <f>RANK(S50,$S$5:$S$64,0)+COUNTIF($S$5:S50,S50)-1</f>
        <v>46</v>
      </c>
      <c r="AA50" s="233">
        <f t="shared" si="27"/>
        <v>0</v>
      </c>
      <c r="AB50" s="234">
        <f t="shared" si="15"/>
        <v>0</v>
      </c>
      <c r="AC50" s="234">
        <f t="shared" si="28"/>
        <v>0</v>
      </c>
      <c r="AD50" s="234">
        <f t="shared" si="16"/>
        <v>0</v>
      </c>
      <c r="AE50" s="234">
        <f t="shared" si="29"/>
        <v>0</v>
      </c>
      <c r="AF50" s="234">
        <f t="shared" si="17"/>
        <v>0</v>
      </c>
      <c r="AG50" s="234">
        <f t="shared" si="30"/>
        <v>0</v>
      </c>
      <c r="AH50" s="234">
        <f t="shared" si="18"/>
        <v>0</v>
      </c>
      <c r="AI50" s="234">
        <f t="shared" si="31"/>
        <v>0</v>
      </c>
      <c r="AJ50" s="234">
        <f t="shared" si="19"/>
        <v>0</v>
      </c>
      <c r="AK50" s="234">
        <f t="shared" ca="1" si="20"/>
        <v>0</v>
      </c>
    </row>
    <row r="51" spans="3:37" ht="23.1" customHeight="1">
      <c r="C51" s="235">
        <v>47</v>
      </c>
      <c r="D51" s="236" t="str">
        <f t="shared" si="21"/>
        <v/>
      </c>
      <c r="E51" s="237" t="str">
        <f>IF(ISBLANK('Flight Groups'!C52),"",'Flight Groups'!F52)</f>
        <v/>
      </c>
      <c r="F51" s="237">
        <f t="shared" si="22"/>
        <v>5</v>
      </c>
      <c r="G51" s="237" t="str">
        <f>IF(ISBLANK('Flight Groups'!C52),"",'Flight Groups'!C52)</f>
        <v/>
      </c>
      <c r="H51" s="237" t="str">
        <f t="shared" si="23"/>
        <v/>
      </c>
      <c r="I51" s="488" t="str">
        <f>IF(ISBLANK('Flight Groups'!C52),"",IF(H51=1,"A",IF(H51=2,"B",IF(H51=3,"C",IF(H51=4,"D","E")))))</f>
        <v/>
      </c>
      <c r="J51" s="237" t="str">
        <f>IF(G51="","",(RANK(F51,$F$5:$F$64,0)+COUNTIF($F$5:F51,F51)-1))</f>
        <v/>
      </c>
      <c r="K51" s="238" t="str">
        <f t="shared" ca="1" si="24"/>
        <v/>
      </c>
      <c r="L51" s="294"/>
      <c r="M51" s="295"/>
      <c r="N51" s="239"/>
      <c r="O51" s="239"/>
      <c r="P51" s="546"/>
      <c r="Q51" s="588">
        <f t="shared" si="11"/>
        <v>0</v>
      </c>
      <c r="R51" s="434">
        <f>IF(ISBLANK('Flight Groups'!C52),0,IF(P51="yes",0,(IF(L51=$L$2,L51*60-M51,IF(L51&gt;$L$2,($L$2*60)-(L51-$L$2)*60-M51,L51*60+M51)))-Q51+O51))</f>
        <v>0</v>
      </c>
      <c r="S51" s="399">
        <f t="shared" si="25"/>
        <v>0</v>
      </c>
      <c r="T51" s="240">
        <f t="shared" si="12"/>
        <v>6</v>
      </c>
      <c r="U51" s="241"/>
      <c r="V51" s="278">
        <v>47</v>
      </c>
      <c r="W51" s="230" t="str">
        <f t="shared" ca="1" si="26"/>
        <v/>
      </c>
      <c r="X51" s="402">
        <f t="shared" ca="1" si="13"/>
        <v>0</v>
      </c>
      <c r="Y51" s="477" t="str">
        <f t="shared" ca="1" si="14"/>
        <v/>
      </c>
      <c r="Z51" s="232">
        <f>RANK(S51,$S$5:$S$64,0)+COUNTIF($S$5:S51,S51)-1</f>
        <v>47</v>
      </c>
      <c r="AA51" s="233">
        <f t="shared" si="27"/>
        <v>0</v>
      </c>
      <c r="AB51" s="234">
        <f t="shared" si="15"/>
        <v>0</v>
      </c>
      <c r="AC51" s="234">
        <f t="shared" si="28"/>
        <v>0</v>
      </c>
      <c r="AD51" s="234">
        <f t="shared" si="16"/>
        <v>0</v>
      </c>
      <c r="AE51" s="234">
        <f t="shared" si="29"/>
        <v>0</v>
      </c>
      <c r="AF51" s="234">
        <f t="shared" si="17"/>
        <v>0</v>
      </c>
      <c r="AG51" s="234">
        <f t="shared" si="30"/>
        <v>0</v>
      </c>
      <c r="AH51" s="234">
        <f t="shared" si="18"/>
        <v>0</v>
      </c>
      <c r="AI51" s="234">
        <f t="shared" si="31"/>
        <v>0</v>
      </c>
      <c r="AJ51" s="234">
        <f t="shared" si="19"/>
        <v>0</v>
      </c>
      <c r="AK51" s="234">
        <f t="shared" ca="1" si="20"/>
        <v>0</v>
      </c>
    </row>
    <row r="52" spans="3:37" ht="23.1" customHeight="1">
      <c r="C52" s="235">
        <v>48</v>
      </c>
      <c r="D52" s="236" t="str">
        <f t="shared" si="21"/>
        <v/>
      </c>
      <c r="E52" s="237" t="str">
        <f>IF(ISBLANK('Flight Groups'!C53),"",'Flight Groups'!F53)</f>
        <v/>
      </c>
      <c r="F52" s="237">
        <f t="shared" si="22"/>
        <v>5</v>
      </c>
      <c r="G52" s="237" t="str">
        <f>IF(ISBLANK('Flight Groups'!C53),"",'Flight Groups'!C53)</f>
        <v/>
      </c>
      <c r="H52" s="237" t="str">
        <f t="shared" si="23"/>
        <v/>
      </c>
      <c r="I52" s="488" t="str">
        <f>IF(ISBLANK('Flight Groups'!C53),"",IF(H52=1,"A",IF(H52=2,"B",IF(H52=3,"C",IF(H52=4,"D","E")))))</f>
        <v/>
      </c>
      <c r="J52" s="237" t="str">
        <f>IF(G52="","",(RANK(F52,$F$5:$F$64,0)+COUNTIF($F$5:F52,F52)-1))</f>
        <v/>
      </c>
      <c r="K52" s="238" t="str">
        <f t="shared" ca="1" si="24"/>
        <v/>
      </c>
      <c r="L52" s="294"/>
      <c r="M52" s="295"/>
      <c r="N52" s="239"/>
      <c r="O52" s="239"/>
      <c r="P52" s="546"/>
      <c r="Q52" s="588">
        <f t="shared" si="11"/>
        <v>0</v>
      </c>
      <c r="R52" s="434">
        <f>IF(ISBLANK('Flight Groups'!C53),0,IF(P52="yes",0,(IF(L52=$L$2,L52*60-M52,IF(L52&gt;$L$2,($L$2*60)-(L52-$L$2)*60-M52,L52*60+M52)))-Q52+O52))</f>
        <v>0</v>
      </c>
      <c r="S52" s="399">
        <f t="shared" si="25"/>
        <v>0</v>
      </c>
      <c r="T52" s="240">
        <f t="shared" si="12"/>
        <v>6</v>
      </c>
      <c r="U52" s="241"/>
      <c r="V52" s="278">
        <v>48</v>
      </c>
      <c r="W52" s="230" t="str">
        <f t="shared" ca="1" si="26"/>
        <v/>
      </c>
      <c r="X52" s="402">
        <f t="shared" ca="1" si="13"/>
        <v>0</v>
      </c>
      <c r="Y52" s="477" t="str">
        <f t="shared" ca="1" si="14"/>
        <v/>
      </c>
      <c r="Z52" s="232">
        <f>RANK(S52,$S$5:$S$64,0)+COUNTIF($S$5:S52,S52)-1</f>
        <v>48</v>
      </c>
      <c r="AA52" s="233">
        <f t="shared" si="27"/>
        <v>0</v>
      </c>
      <c r="AB52" s="234">
        <f t="shared" si="15"/>
        <v>0</v>
      </c>
      <c r="AC52" s="234">
        <f t="shared" si="28"/>
        <v>0</v>
      </c>
      <c r="AD52" s="234">
        <f t="shared" si="16"/>
        <v>0</v>
      </c>
      <c r="AE52" s="234">
        <f t="shared" si="29"/>
        <v>0</v>
      </c>
      <c r="AF52" s="234">
        <f t="shared" si="17"/>
        <v>0</v>
      </c>
      <c r="AG52" s="234">
        <f t="shared" si="30"/>
        <v>0</v>
      </c>
      <c r="AH52" s="234">
        <f t="shared" si="18"/>
        <v>0</v>
      </c>
      <c r="AI52" s="234">
        <f t="shared" si="31"/>
        <v>0</v>
      </c>
      <c r="AJ52" s="234">
        <f t="shared" si="19"/>
        <v>0</v>
      </c>
      <c r="AK52" s="234">
        <f t="shared" ca="1" si="20"/>
        <v>0</v>
      </c>
    </row>
    <row r="53" spans="3:37" ht="23.1" customHeight="1">
      <c r="C53" s="235">
        <v>49</v>
      </c>
      <c r="D53" s="236" t="str">
        <f t="shared" si="21"/>
        <v/>
      </c>
      <c r="E53" s="237" t="str">
        <f>IF(ISBLANK('Flight Groups'!C54),"",'Flight Groups'!F54)</f>
        <v/>
      </c>
      <c r="F53" s="237">
        <f t="shared" si="22"/>
        <v>5</v>
      </c>
      <c r="G53" s="237" t="str">
        <f>IF(ISBLANK('Flight Groups'!C54),"",'Flight Groups'!C54)</f>
        <v/>
      </c>
      <c r="H53" s="237" t="str">
        <f t="shared" si="23"/>
        <v/>
      </c>
      <c r="I53" s="488" t="str">
        <f>IF(ISBLANK('Flight Groups'!C54),"",IF(H53=1,"A",IF(H53=2,"B",IF(H53=3,"C",IF(H53=4,"D","E")))))</f>
        <v/>
      </c>
      <c r="J53" s="237" t="str">
        <f>IF(G53="","",(RANK(F53,$F$5:$F$64,0)+COUNTIF($F$5:F53,F53)-1))</f>
        <v/>
      </c>
      <c r="K53" s="238" t="str">
        <f t="shared" ca="1" si="24"/>
        <v/>
      </c>
      <c r="L53" s="294"/>
      <c r="M53" s="295"/>
      <c r="N53" s="239"/>
      <c r="O53" s="239"/>
      <c r="P53" s="546"/>
      <c r="Q53" s="588">
        <f t="shared" si="11"/>
        <v>0</v>
      </c>
      <c r="R53" s="434">
        <f>IF(ISBLANK('Flight Groups'!C54),0,IF(P53="yes",0,(IF(L53=$L$2,L53*60-M53,IF(L53&gt;$L$2,($L$2*60)-(L53-$L$2)*60-M53,L53*60+M53)))-Q53+O53))</f>
        <v>0</v>
      </c>
      <c r="S53" s="399">
        <f t="shared" si="25"/>
        <v>0</v>
      </c>
      <c r="T53" s="240">
        <f t="shared" si="12"/>
        <v>6</v>
      </c>
      <c r="U53" s="243"/>
      <c r="V53" s="278">
        <v>49</v>
      </c>
      <c r="W53" s="230" t="str">
        <f t="shared" ca="1" si="26"/>
        <v/>
      </c>
      <c r="X53" s="402">
        <f t="shared" ca="1" si="13"/>
        <v>0</v>
      </c>
      <c r="Y53" s="477" t="str">
        <f t="shared" ca="1" si="14"/>
        <v/>
      </c>
      <c r="Z53" s="232">
        <f>RANK(S53,$S$5:$S$64,0)+COUNTIF($S$5:S53,S53)-1</f>
        <v>49</v>
      </c>
      <c r="AA53" s="233">
        <f t="shared" si="27"/>
        <v>0</v>
      </c>
      <c r="AB53" s="234">
        <f t="shared" si="15"/>
        <v>0</v>
      </c>
      <c r="AC53" s="234">
        <f t="shared" si="28"/>
        <v>0</v>
      </c>
      <c r="AD53" s="234">
        <f t="shared" si="16"/>
        <v>0</v>
      </c>
      <c r="AE53" s="234">
        <f t="shared" si="29"/>
        <v>0</v>
      </c>
      <c r="AF53" s="234">
        <f t="shared" si="17"/>
        <v>0</v>
      </c>
      <c r="AG53" s="234">
        <f t="shared" si="30"/>
        <v>0</v>
      </c>
      <c r="AH53" s="234">
        <f t="shared" si="18"/>
        <v>0</v>
      </c>
      <c r="AI53" s="234">
        <f t="shared" si="31"/>
        <v>0</v>
      </c>
      <c r="AJ53" s="234">
        <f t="shared" si="19"/>
        <v>0</v>
      </c>
      <c r="AK53" s="234">
        <f t="shared" ca="1" si="20"/>
        <v>0</v>
      </c>
    </row>
    <row r="54" spans="3:37" ht="23.1" customHeight="1">
      <c r="C54" s="235">
        <v>50</v>
      </c>
      <c r="D54" s="236" t="str">
        <f t="shared" si="21"/>
        <v/>
      </c>
      <c r="E54" s="237" t="str">
        <f>IF(ISBLANK('Flight Groups'!C55),"",'Flight Groups'!F55)</f>
        <v/>
      </c>
      <c r="F54" s="237">
        <f t="shared" si="22"/>
        <v>5</v>
      </c>
      <c r="G54" s="237" t="str">
        <f>IF(ISBLANK('Flight Groups'!C55),"",'Flight Groups'!C55)</f>
        <v/>
      </c>
      <c r="H54" s="237" t="str">
        <f t="shared" si="23"/>
        <v/>
      </c>
      <c r="I54" s="488" t="str">
        <f>IF(ISBLANK('Flight Groups'!C55),"",IF(H54=1,"A",IF(H54=2,"B",IF(H54=3,"C",IF(H54=4,"D","E")))))</f>
        <v/>
      </c>
      <c r="J54" s="237" t="str">
        <f>IF(G54="","",(RANK(F54,$F$5:$F$64,0)+COUNTIF($F$5:F54,F54)-1))</f>
        <v/>
      </c>
      <c r="K54" s="238" t="str">
        <f t="shared" ca="1" si="24"/>
        <v/>
      </c>
      <c r="L54" s="294"/>
      <c r="M54" s="295"/>
      <c r="N54" s="239"/>
      <c r="O54" s="239"/>
      <c r="P54" s="546"/>
      <c r="Q54" s="588">
        <f t="shared" si="11"/>
        <v>0</v>
      </c>
      <c r="R54" s="434">
        <f>IF(ISBLANK('Flight Groups'!C55),0,IF(P54="yes",0,(IF(L54=$L$2,L54*60-M54,IF(L54&gt;$L$2,($L$2*60)-(L54-$L$2)*60-M54,L54*60+M54)))-Q54+O54))</f>
        <v>0</v>
      </c>
      <c r="S54" s="399">
        <f t="shared" si="25"/>
        <v>0</v>
      </c>
      <c r="T54" s="240">
        <f t="shared" si="12"/>
        <v>6</v>
      </c>
      <c r="U54" s="241"/>
      <c r="V54" s="278">
        <v>50</v>
      </c>
      <c r="W54" s="230" t="str">
        <f t="shared" ca="1" si="26"/>
        <v/>
      </c>
      <c r="X54" s="402">
        <f t="shared" ca="1" si="13"/>
        <v>0</v>
      </c>
      <c r="Y54" s="477" t="str">
        <f t="shared" ca="1" si="14"/>
        <v/>
      </c>
      <c r="Z54" s="232">
        <f>RANK(S54,$S$5:$S$64,0)+COUNTIF($S$5:S54,S54)-1</f>
        <v>50</v>
      </c>
      <c r="AA54" s="233">
        <f t="shared" si="27"/>
        <v>0</v>
      </c>
      <c r="AB54" s="234">
        <f t="shared" si="15"/>
        <v>0</v>
      </c>
      <c r="AC54" s="234">
        <f t="shared" si="28"/>
        <v>0</v>
      </c>
      <c r="AD54" s="234">
        <f t="shared" si="16"/>
        <v>0</v>
      </c>
      <c r="AE54" s="234">
        <f t="shared" si="29"/>
        <v>0</v>
      </c>
      <c r="AF54" s="234">
        <f t="shared" si="17"/>
        <v>0</v>
      </c>
      <c r="AG54" s="234">
        <f t="shared" si="30"/>
        <v>0</v>
      </c>
      <c r="AH54" s="234">
        <f t="shared" si="18"/>
        <v>0</v>
      </c>
      <c r="AI54" s="234">
        <f t="shared" si="31"/>
        <v>0</v>
      </c>
      <c r="AJ54" s="234">
        <f t="shared" si="19"/>
        <v>0</v>
      </c>
      <c r="AK54" s="234">
        <f t="shared" ca="1" si="20"/>
        <v>0</v>
      </c>
    </row>
    <row r="55" spans="3:37" ht="23.1" customHeight="1">
      <c r="C55" s="235">
        <v>51</v>
      </c>
      <c r="D55" s="236" t="str">
        <f t="shared" si="21"/>
        <v/>
      </c>
      <c r="E55" s="237" t="str">
        <f>IF(ISBLANK('Flight Groups'!C56),"",'Flight Groups'!F56)</f>
        <v/>
      </c>
      <c r="F55" s="237">
        <f t="shared" si="22"/>
        <v>5</v>
      </c>
      <c r="G55" s="237" t="str">
        <f>IF(ISBLANK('Flight Groups'!C56),"",'Flight Groups'!C56)</f>
        <v/>
      </c>
      <c r="H55" s="237" t="str">
        <f t="shared" si="23"/>
        <v/>
      </c>
      <c r="I55" s="488" t="str">
        <f>IF(ISBLANK('Flight Groups'!C56),"",IF(H55=1,"A",IF(H55=2,"B",IF(H55=3,"C",IF(H55=4,"D","E")))))</f>
        <v/>
      </c>
      <c r="J55" s="237" t="str">
        <f>IF(G55="","",(RANK(F55,$F$5:$F$64,0)+COUNTIF($F$5:F55,F55)-1))</f>
        <v/>
      </c>
      <c r="K55" s="238" t="str">
        <f t="shared" ca="1" si="24"/>
        <v/>
      </c>
      <c r="L55" s="294"/>
      <c r="M55" s="295"/>
      <c r="N55" s="239"/>
      <c r="O55" s="239"/>
      <c r="P55" s="546"/>
      <c r="Q55" s="588">
        <f t="shared" si="11"/>
        <v>0</v>
      </c>
      <c r="R55" s="434">
        <f>IF(ISBLANK('Flight Groups'!C56),0,IF(P55="yes",0,(IF(L55=$L$2,L55*60-M55,IF(L55&gt;$L$2,($L$2*60)-(L55-$L$2)*60-M55,L55*60+M55)))-Q55+O55))</f>
        <v>0</v>
      </c>
      <c r="S55" s="399">
        <f t="shared" si="25"/>
        <v>0</v>
      </c>
      <c r="T55" s="240">
        <f t="shared" si="12"/>
        <v>6</v>
      </c>
      <c r="U55" s="241"/>
      <c r="V55" s="278">
        <v>51</v>
      </c>
      <c r="W55" s="230" t="str">
        <f t="shared" ca="1" si="26"/>
        <v/>
      </c>
      <c r="X55" s="402">
        <f t="shared" ca="1" si="13"/>
        <v>0</v>
      </c>
      <c r="Y55" s="477" t="str">
        <f t="shared" ca="1" si="14"/>
        <v/>
      </c>
      <c r="Z55" s="232">
        <f>RANK(S55,$S$5:$S$64,0)+COUNTIF($S$5:S55,S55)-1</f>
        <v>51</v>
      </c>
      <c r="AA55" s="233">
        <f t="shared" si="27"/>
        <v>0</v>
      </c>
      <c r="AB55" s="234">
        <f t="shared" si="15"/>
        <v>0</v>
      </c>
      <c r="AC55" s="234">
        <f t="shared" si="28"/>
        <v>0</v>
      </c>
      <c r="AD55" s="234">
        <f t="shared" si="16"/>
        <v>0</v>
      </c>
      <c r="AE55" s="234">
        <f t="shared" si="29"/>
        <v>0</v>
      </c>
      <c r="AF55" s="234">
        <f t="shared" si="17"/>
        <v>0</v>
      </c>
      <c r="AG55" s="234">
        <f t="shared" si="30"/>
        <v>0</v>
      </c>
      <c r="AH55" s="234">
        <f t="shared" si="18"/>
        <v>0</v>
      </c>
      <c r="AI55" s="234">
        <f t="shared" si="31"/>
        <v>0</v>
      </c>
      <c r="AJ55" s="234">
        <f t="shared" si="19"/>
        <v>0</v>
      </c>
      <c r="AK55" s="234">
        <f t="shared" ca="1" si="20"/>
        <v>0</v>
      </c>
    </row>
    <row r="56" spans="3:37" ht="23.1" customHeight="1">
      <c r="C56" s="235">
        <v>52</v>
      </c>
      <c r="D56" s="236" t="str">
        <f t="shared" si="21"/>
        <v/>
      </c>
      <c r="E56" s="237" t="str">
        <f>IF(ISBLANK('Flight Groups'!C57),"",'Flight Groups'!F57)</f>
        <v/>
      </c>
      <c r="F56" s="237">
        <f t="shared" si="22"/>
        <v>5</v>
      </c>
      <c r="G56" s="237" t="str">
        <f>IF(ISBLANK('Flight Groups'!C57),"",'Flight Groups'!C57)</f>
        <v/>
      </c>
      <c r="H56" s="237" t="str">
        <f t="shared" si="23"/>
        <v/>
      </c>
      <c r="I56" s="488" t="str">
        <f>IF(ISBLANK('Flight Groups'!C57),"",IF(H56=1,"A",IF(H56=2,"B",IF(H56=3,"C",IF(H56=4,"D","E")))))</f>
        <v/>
      </c>
      <c r="J56" s="237" t="str">
        <f>IF(G56="","",(RANK(F56,$F$5:$F$64,0)+COUNTIF($F$5:F56,F56)-1))</f>
        <v/>
      </c>
      <c r="K56" s="238" t="str">
        <f t="shared" ca="1" si="24"/>
        <v/>
      </c>
      <c r="L56" s="294"/>
      <c r="M56" s="295"/>
      <c r="N56" s="239"/>
      <c r="O56" s="239"/>
      <c r="P56" s="546"/>
      <c r="Q56" s="588">
        <f t="shared" si="11"/>
        <v>0</v>
      </c>
      <c r="R56" s="434">
        <f>IF(ISBLANK('Flight Groups'!C57),0,IF(P56="yes",0,(IF(L56=$L$2,L56*60-M56,IF(L56&gt;$L$2,($L$2*60)-(L56-$L$2)*60-M56,L56*60+M56)))-Q56+O56))</f>
        <v>0</v>
      </c>
      <c r="S56" s="399">
        <f t="shared" si="25"/>
        <v>0</v>
      </c>
      <c r="T56" s="240">
        <f t="shared" si="12"/>
        <v>6</v>
      </c>
      <c r="U56" s="243"/>
      <c r="V56" s="278">
        <v>52</v>
      </c>
      <c r="W56" s="230" t="str">
        <f t="shared" ca="1" si="26"/>
        <v/>
      </c>
      <c r="X56" s="402">
        <f t="shared" ca="1" si="13"/>
        <v>0</v>
      </c>
      <c r="Y56" s="477" t="str">
        <f t="shared" ca="1" si="14"/>
        <v/>
      </c>
      <c r="Z56" s="232">
        <f>RANK(S56,$S$5:$S$64,0)+COUNTIF($S$5:S56,S56)-1</f>
        <v>52</v>
      </c>
      <c r="AA56" s="233">
        <f t="shared" si="27"/>
        <v>0</v>
      </c>
      <c r="AB56" s="234">
        <f t="shared" si="15"/>
        <v>0</v>
      </c>
      <c r="AC56" s="234">
        <f t="shared" si="28"/>
        <v>0</v>
      </c>
      <c r="AD56" s="234">
        <f t="shared" si="16"/>
        <v>0</v>
      </c>
      <c r="AE56" s="234">
        <f t="shared" si="29"/>
        <v>0</v>
      </c>
      <c r="AF56" s="234">
        <f t="shared" si="17"/>
        <v>0</v>
      </c>
      <c r="AG56" s="234">
        <f t="shared" si="30"/>
        <v>0</v>
      </c>
      <c r="AH56" s="234">
        <f t="shared" si="18"/>
        <v>0</v>
      </c>
      <c r="AI56" s="234">
        <f t="shared" si="31"/>
        <v>0</v>
      </c>
      <c r="AJ56" s="234">
        <f t="shared" si="19"/>
        <v>0</v>
      </c>
      <c r="AK56" s="234">
        <f t="shared" ca="1" si="20"/>
        <v>0</v>
      </c>
    </row>
    <row r="57" spans="3:37" ht="23.1" customHeight="1">
      <c r="C57" s="235">
        <v>53</v>
      </c>
      <c r="D57" s="236" t="str">
        <f t="shared" si="21"/>
        <v/>
      </c>
      <c r="E57" s="237" t="str">
        <f>IF(ISBLANK('Flight Groups'!C58),"",'Flight Groups'!F58)</f>
        <v/>
      </c>
      <c r="F57" s="237">
        <f t="shared" si="22"/>
        <v>5</v>
      </c>
      <c r="G57" s="237" t="str">
        <f>IF(ISBLANK('Flight Groups'!C58),"",'Flight Groups'!C58)</f>
        <v/>
      </c>
      <c r="H57" s="237" t="str">
        <f t="shared" si="23"/>
        <v/>
      </c>
      <c r="I57" s="488" t="str">
        <f>IF(ISBLANK('Flight Groups'!C58),"",IF(H57=1,"A",IF(H57=2,"B",IF(H57=3,"C",IF(H57=4,"D","E")))))</f>
        <v/>
      </c>
      <c r="J57" s="237" t="str">
        <f>IF(G57="","",(RANK(F57,$F$5:$F$64,0)+COUNTIF($F$5:F57,F57)-1))</f>
        <v/>
      </c>
      <c r="K57" s="238" t="str">
        <f t="shared" ca="1" si="24"/>
        <v/>
      </c>
      <c r="L57" s="294"/>
      <c r="M57" s="295"/>
      <c r="N57" s="239"/>
      <c r="O57" s="239"/>
      <c r="P57" s="546"/>
      <c r="Q57" s="588">
        <f t="shared" si="11"/>
        <v>0</v>
      </c>
      <c r="R57" s="434">
        <f>IF(ISBLANK('Flight Groups'!C58),0,IF(P57="yes",0,(IF(L57=$L$2,L57*60-M57,IF(L57&gt;$L$2,($L$2*60)-(L57-$L$2)*60-M57,L57*60+M57)))-Q57+O57))</f>
        <v>0</v>
      </c>
      <c r="S57" s="399">
        <f t="shared" si="25"/>
        <v>0</v>
      </c>
      <c r="T57" s="240">
        <f t="shared" si="12"/>
        <v>6</v>
      </c>
      <c r="U57" s="241"/>
      <c r="V57" s="278">
        <v>53</v>
      </c>
      <c r="W57" s="230" t="str">
        <f t="shared" ca="1" si="26"/>
        <v/>
      </c>
      <c r="X57" s="402">
        <f t="shared" ca="1" si="13"/>
        <v>0</v>
      </c>
      <c r="Y57" s="477" t="str">
        <f t="shared" ca="1" si="14"/>
        <v/>
      </c>
      <c r="Z57" s="232">
        <f>RANK(S57,$S$5:$S$64,0)+COUNTIF($S$5:S57,S57)-1</f>
        <v>53</v>
      </c>
      <c r="AA57" s="233">
        <f t="shared" si="27"/>
        <v>0</v>
      </c>
      <c r="AB57" s="234">
        <f t="shared" si="15"/>
        <v>0</v>
      </c>
      <c r="AC57" s="234">
        <f t="shared" si="28"/>
        <v>0</v>
      </c>
      <c r="AD57" s="234">
        <f t="shared" si="16"/>
        <v>0</v>
      </c>
      <c r="AE57" s="234">
        <f t="shared" si="29"/>
        <v>0</v>
      </c>
      <c r="AF57" s="234">
        <f t="shared" si="17"/>
        <v>0</v>
      </c>
      <c r="AG57" s="234">
        <f t="shared" si="30"/>
        <v>0</v>
      </c>
      <c r="AH57" s="234">
        <f t="shared" si="18"/>
        <v>0</v>
      </c>
      <c r="AI57" s="234">
        <f t="shared" si="31"/>
        <v>0</v>
      </c>
      <c r="AJ57" s="234">
        <f t="shared" si="19"/>
        <v>0</v>
      </c>
      <c r="AK57" s="234">
        <f t="shared" ca="1" si="20"/>
        <v>0</v>
      </c>
    </row>
    <row r="58" spans="3:37" ht="23.1" customHeight="1">
      <c r="C58" s="235">
        <v>54</v>
      </c>
      <c r="D58" s="236" t="str">
        <f t="shared" si="21"/>
        <v/>
      </c>
      <c r="E58" s="237" t="str">
        <f>IF(ISBLANK('Flight Groups'!C59),"",'Flight Groups'!F59)</f>
        <v/>
      </c>
      <c r="F58" s="237">
        <f t="shared" si="22"/>
        <v>5</v>
      </c>
      <c r="G58" s="237" t="str">
        <f>IF(ISBLANK('Flight Groups'!C59),"",'Flight Groups'!C59)</f>
        <v/>
      </c>
      <c r="H58" s="237" t="str">
        <f t="shared" si="23"/>
        <v/>
      </c>
      <c r="I58" s="488" t="str">
        <f>IF(ISBLANK('Flight Groups'!C59),"",IF(H58=1,"A",IF(H58=2,"B",IF(H58=3,"C",IF(H58=4,"D","E")))))</f>
        <v/>
      </c>
      <c r="J58" s="237" t="str">
        <f>IF(G58="","",(RANK(F58,$F$5:$F$64,0)+COUNTIF($F$5:F58,F58)-1))</f>
        <v/>
      </c>
      <c r="K58" s="238" t="str">
        <f t="shared" ca="1" si="24"/>
        <v/>
      </c>
      <c r="L58" s="294"/>
      <c r="M58" s="295"/>
      <c r="N58" s="239"/>
      <c r="O58" s="239"/>
      <c r="P58" s="546"/>
      <c r="Q58" s="588">
        <f t="shared" si="11"/>
        <v>0</v>
      </c>
      <c r="R58" s="434">
        <f>IF(ISBLANK('Flight Groups'!C59),0,IF(P58="yes",0,(IF(L58=$L$2,L58*60-M58,IF(L58&gt;$L$2,($L$2*60)-(L58-$L$2)*60-M58,L58*60+M58)))-Q58+O58))</f>
        <v>0</v>
      </c>
      <c r="S58" s="399">
        <f t="shared" si="25"/>
        <v>0</v>
      </c>
      <c r="T58" s="240">
        <f t="shared" si="12"/>
        <v>6</v>
      </c>
      <c r="U58" s="241"/>
      <c r="V58" s="278">
        <v>54</v>
      </c>
      <c r="W58" s="230" t="str">
        <f t="shared" ca="1" si="26"/>
        <v/>
      </c>
      <c r="X58" s="402">
        <f t="shared" ca="1" si="13"/>
        <v>0</v>
      </c>
      <c r="Y58" s="477" t="str">
        <f t="shared" ca="1" si="14"/>
        <v/>
      </c>
      <c r="Z58" s="232">
        <f>RANK(S58,$S$5:$S$64,0)+COUNTIF($S$5:S58,S58)-1</f>
        <v>54</v>
      </c>
      <c r="AA58" s="233">
        <f t="shared" si="27"/>
        <v>0</v>
      </c>
      <c r="AB58" s="234">
        <f t="shared" si="15"/>
        <v>0</v>
      </c>
      <c r="AC58" s="234">
        <f t="shared" si="28"/>
        <v>0</v>
      </c>
      <c r="AD58" s="234">
        <f t="shared" si="16"/>
        <v>0</v>
      </c>
      <c r="AE58" s="234">
        <f t="shared" si="29"/>
        <v>0</v>
      </c>
      <c r="AF58" s="234">
        <f t="shared" si="17"/>
        <v>0</v>
      </c>
      <c r="AG58" s="234">
        <f t="shared" si="30"/>
        <v>0</v>
      </c>
      <c r="AH58" s="234">
        <f t="shared" si="18"/>
        <v>0</v>
      </c>
      <c r="AI58" s="234">
        <f t="shared" si="31"/>
        <v>0</v>
      </c>
      <c r="AJ58" s="234">
        <f t="shared" si="19"/>
        <v>0</v>
      </c>
      <c r="AK58" s="234">
        <f t="shared" ca="1" si="20"/>
        <v>0</v>
      </c>
    </row>
    <row r="59" spans="3:37" ht="23.1" customHeight="1">
      <c r="C59" s="235">
        <v>55</v>
      </c>
      <c r="D59" s="236" t="str">
        <f t="shared" si="21"/>
        <v/>
      </c>
      <c r="E59" s="237" t="str">
        <f>IF(ISBLANK('Flight Groups'!C60),"",'Flight Groups'!F60)</f>
        <v/>
      </c>
      <c r="F59" s="237">
        <f t="shared" si="22"/>
        <v>5</v>
      </c>
      <c r="G59" s="237" t="str">
        <f>IF(ISBLANK('Flight Groups'!C60),"",'Flight Groups'!C60)</f>
        <v/>
      </c>
      <c r="H59" s="237" t="str">
        <f t="shared" si="23"/>
        <v/>
      </c>
      <c r="I59" s="488" t="str">
        <f>IF(ISBLANK('Flight Groups'!C60),"",IF(H59=1,"A",IF(H59=2,"B",IF(H59=3,"C",IF(H59=4,"D","E")))))</f>
        <v/>
      </c>
      <c r="J59" s="237" t="str">
        <f>IF(G59="","",(RANK(F59,$F$5:$F$64,0)+COUNTIF($F$5:F59,F59)-1))</f>
        <v/>
      </c>
      <c r="K59" s="238" t="str">
        <f t="shared" ca="1" si="24"/>
        <v/>
      </c>
      <c r="L59" s="294"/>
      <c r="M59" s="295"/>
      <c r="N59" s="239"/>
      <c r="O59" s="239"/>
      <c r="P59" s="546"/>
      <c r="Q59" s="588">
        <f t="shared" si="11"/>
        <v>0</v>
      </c>
      <c r="R59" s="434">
        <f>IF(ISBLANK('Flight Groups'!C60),0,IF(P59="yes",0,(IF(L59=$L$2,L59*60-M59,IF(L59&gt;$L$2,($L$2*60)-(L59-$L$2)*60-M59,L59*60+M59)))-Q59+O59))</f>
        <v>0</v>
      </c>
      <c r="S59" s="399">
        <f t="shared" si="25"/>
        <v>0</v>
      </c>
      <c r="T59" s="240">
        <f t="shared" si="12"/>
        <v>6</v>
      </c>
      <c r="U59" s="241"/>
      <c r="V59" s="278">
        <v>55</v>
      </c>
      <c r="W59" s="230" t="str">
        <f t="shared" ca="1" si="26"/>
        <v/>
      </c>
      <c r="X59" s="402">
        <f t="shared" ca="1" si="13"/>
        <v>0</v>
      </c>
      <c r="Y59" s="477" t="str">
        <f t="shared" ca="1" si="14"/>
        <v/>
      </c>
      <c r="Z59" s="232">
        <f>RANK(S59,$S$5:$S$64,0)+COUNTIF($S$5:S59,S59)-1</f>
        <v>55</v>
      </c>
      <c r="AA59" s="233">
        <f t="shared" si="27"/>
        <v>0</v>
      </c>
      <c r="AB59" s="234">
        <f t="shared" si="15"/>
        <v>0</v>
      </c>
      <c r="AC59" s="234">
        <f t="shared" si="28"/>
        <v>0</v>
      </c>
      <c r="AD59" s="234">
        <f t="shared" si="16"/>
        <v>0</v>
      </c>
      <c r="AE59" s="234">
        <f t="shared" si="29"/>
        <v>0</v>
      </c>
      <c r="AF59" s="234">
        <f t="shared" si="17"/>
        <v>0</v>
      </c>
      <c r="AG59" s="234">
        <f t="shared" si="30"/>
        <v>0</v>
      </c>
      <c r="AH59" s="234">
        <f t="shared" si="18"/>
        <v>0</v>
      </c>
      <c r="AI59" s="234">
        <f t="shared" si="31"/>
        <v>0</v>
      </c>
      <c r="AJ59" s="234">
        <f t="shared" si="19"/>
        <v>0</v>
      </c>
      <c r="AK59" s="234">
        <f t="shared" ca="1" si="20"/>
        <v>0</v>
      </c>
    </row>
    <row r="60" spans="3:37" ht="23.1" customHeight="1">
      <c r="C60" s="235">
        <v>56</v>
      </c>
      <c r="D60" s="236" t="str">
        <f t="shared" si="21"/>
        <v/>
      </c>
      <c r="E60" s="237" t="str">
        <f>IF(ISBLANK('Flight Groups'!C61),"",'Flight Groups'!F61)</f>
        <v/>
      </c>
      <c r="F60" s="237">
        <f t="shared" si="22"/>
        <v>5</v>
      </c>
      <c r="G60" s="237" t="str">
        <f>IF(ISBLANK('Flight Groups'!C61),"",'Flight Groups'!C61)</f>
        <v/>
      </c>
      <c r="H60" s="237" t="str">
        <f t="shared" si="23"/>
        <v/>
      </c>
      <c r="I60" s="488" t="str">
        <f>IF(ISBLANK('Flight Groups'!C61),"",IF(H60=1,"A",IF(H60=2,"B",IF(H60=3,"C",IF(H60=4,"D","E")))))</f>
        <v/>
      </c>
      <c r="J60" s="237" t="str">
        <f>IF(G60="","",(RANK(F60,$F$5:$F$64,0)+COUNTIF($F$5:F60,F60)-1))</f>
        <v/>
      </c>
      <c r="K60" s="238" t="str">
        <f t="shared" ca="1" si="24"/>
        <v/>
      </c>
      <c r="L60" s="294"/>
      <c r="M60" s="295"/>
      <c r="N60" s="239"/>
      <c r="O60" s="239"/>
      <c r="P60" s="546"/>
      <c r="Q60" s="588">
        <f t="shared" si="11"/>
        <v>0</v>
      </c>
      <c r="R60" s="434">
        <f>IF(ISBLANK('Flight Groups'!C61),0,IF(P60="yes",0,(IF(L60=$L$2,L60*60-M60,IF(L60&gt;$L$2,($L$2*60)-(L60-$L$2)*60-M60,L60*60+M60)))-Q60+O60))</f>
        <v>0</v>
      </c>
      <c r="S60" s="399">
        <f t="shared" si="25"/>
        <v>0</v>
      </c>
      <c r="T60" s="240">
        <f t="shared" si="12"/>
        <v>6</v>
      </c>
      <c r="U60" s="241"/>
      <c r="V60" s="278">
        <v>56</v>
      </c>
      <c r="W60" s="230" t="str">
        <f t="shared" ca="1" si="26"/>
        <v/>
      </c>
      <c r="X60" s="402">
        <f t="shared" ca="1" si="13"/>
        <v>0</v>
      </c>
      <c r="Y60" s="477" t="str">
        <f t="shared" ca="1" si="14"/>
        <v/>
      </c>
      <c r="Z60" s="232">
        <f>RANK(S60,$S$5:$S$64,0)+COUNTIF($S$5:S60,S60)-1</f>
        <v>56</v>
      </c>
      <c r="AA60" s="233">
        <f t="shared" si="27"/>
        <v>0</v>
      </c>
      <c r="AB60" s="234">
        <f t="shared" si="15"/>
        <v>0</v>
      </c>
      <c r="AC60" s="234">
        <f t="shared" si="28"/>
        <v>0</v>
      </c>
      <c r="AD60" s="234">
        <f t="shared" si="16"/>
        <v>0</v>
      </c>
      <c r="AE60" s="234">
        <f t="shared" si="29"/>
        <v>0</v>
      </c>
      <c r="AF60" s="234">
        <f t="shared" si="17"/>
        <v>0</v>
      </c>
      <c r="AG60" s="234">
        <f t="shared" si="30"/>
        <v>0</v>
      </c>
      <c r="AH60" s="234">
        <f t="shared" si="18"/>
        <v>0</v>
      </c>
      <c r="AI60" s="234">
        <f t="shared" si="31"/>
        <v>0</v>
      </c>
      <c r="AJ60" s="234">
        <f t="shared" si="19"/>
        <v>0</v>
      </c>
      <c r="AK60" s="234">
        <f t="shared" ca="1" si="20"/>
        <v>0</v>
      </c>
    </row>
    <row r="61" spans="3:37" ht="23.1" customHeight="1">
      <c r="C61" s="235">
        <v>57</v>
      </c>
      <c r="D61" s="236" t="str">
        <f t="shared" si="21"/>
        <v/>
      </c>
      <c r="E61" s="237" t="str">
        <f>IF(ISBLANK('Flight Groups'!C62),"",'Flight Groups'!F62)</f>
        <v/>
      </c>
      <c r="F61" s="237">
        <f t="shared" si="22"/>
        <v>5</v>
      </c>
      <c r="G61" s="237" t="str">
        <f>IF(ISBLANK('Flight Groups'!C62),"",'Flight Groups'!C62)</f>
        <v/>
      </c>
      <c r="H61" s="237" t="str">
        <f t="shared" si="23"/>
        <v/>
      </c>
      <c r="I61" s="488" t="str">
        <f>IF(ISBLANK('Flight Groups'!C62),"",IF(H61=1,"A",IF(H61=2,"B",IF(H61=3,"C",IF(H61=4,"D","E")))))</f>
        <v/>
      </c>
      <c r="J61" s="237" t="str">
        <f>IF(G61="","",(RANK(F61,$F$5:$F$64,0)+COUNTIF($F$5:F61,F61)-1))</f>
        <v/>
      </c>
      <c r="K61" s="238" t="str">
        <f t="shared" ca="1" si="24"/>
        <v/>
      </c>
      <c r="L61" s="294"/>
      <c r="M61" s="295"/>
      <c r="N61" s="239"/>
      <c r="O61" s="239"/>
      <c r="P61" s="546"/>
      <c r="Q61" s="588">
        <f t="shared" si="11"/>
        <v>0</v>
      </c>
      <c r="R61" s="434">
        <f>IF(ISBLANK('Flight Groups'!C62),0,IF(P61="yes",0,(IF(L61=$L$2,L61*60-M61,IF(L61&gt;$L$2,($L$2*60)-(L61-$L$2)*60-M61,L61*60+M61)))-Q61+O61))</f>
        <v>0</v>
      </c>
      <c r="S61" s="399">
        <f t="shared" si="25"/>
        <v>0</v>
      </c>
      <c r="T61" s="240">
        <f t="shared" si="12"/>
        <v>6</v>
      </c>
      <c r="U61" s="241"/>
      <c r="V61" s="278">
        <v>57</v>
      </c>
      <c r="W61" s="230" t="str">
        <f t="shared" ca="1" si="26"/>
        <v/>
      </c>
      <c r="X61" s="402">
        <f t="shared" ca="1" si="13"/>
        <v>0</v>
      </c>
      <c r="Y61" s="477" t="str">
        <f t="shared" ca="1" si="14"/>
        <v/>
      </c>
      <c r="Z61" s="232">
        <f>RANK(S61,$S$5:$S$64,0)+COUNTIF($S$5:S61,S61)-1</f>
        <v>57</v>
      </c>
      <c r="AA61" s="233">
        <f t="shared" si="27"/>
        <v>0</v>
      </c>
      <c r="AB61" s="234">
        <f t="shared" si="15"/>
        <v>0</v>
      </c>
      <c r="AC61" s="234">
        <f t="shared" si="28"/>
        <v>0</v>
      </c>
      <c r="AD61" s="234">
        <f t="shared" si="16"/>
        <v>0</v>
      </c>
      <c r="AE61" s="234">
        <f t="shared" si="29"/>
        <v>0</v>
      </c>
      <c r="AF61" s="234">
        <f t="shared" si="17"/>
        <v>0</v>
      </c>
      <c r="AG61" s="234">
        <f t="shared" si="30"/>
        <v>0</v>
      </c>
      <c r="AH61" s="234">
        <f t="shared" si="18"/>
        <v>0</v>
      </c>
      <c r="AI61" s="234">
        <f t="shared" si="31"/>
        <v>0</v>
      </c>
      <c r="AJ61" s="234">
        <f t="shared" si="19"/>
        <v>0</v>
      </c>
      <c r="AK61" s="234">
        <f t="shared" ca="1" si="20"/>
        <v>0</v>
      </c>
    </row>
    <row r="62" spans="3:37" ht="23.1" customHeight="1">
      <c r="C62" s="235">
        <v>58</v>
      </c>
      <c r="D62" s="236" t="str">
        <f t="shared" si="21"/>
        <v/>
      </c>
      <c r="E62" s="237" t="str">
        <f>IF(ISBLANK('Flight Groups'!C63),"",'Flight Groups'!F63)</f>
        <v/>
      </c>
      <c r="F62" s="237">
        <f t="shared" si="22"/>
        <v>5</v>
      </c>
      <c r="G62" s="237" t="str">
        <f>IF(ISBLANK('Flight Groups'!C63),"",'Flight Groups'!C63)</f>
        <v/>
      </c>
      <c r="H62" s="237" t="str">
        <f t="shared" si="23"/>
        <v/>
      </c>
      <c r="I62" s="488" t="str">
        <f>IF(ISBLANK('Flight Groups'!C63),"",IF(H62=1,"A",IF(H62=2,"B",IF(H62=3,"C",IF(H62=4,"D","E")))))</f>
        <v/>
      </c>
      <c r="J62" s="237" t="str">
        <f>IF(G62="","",(RANK(F62,$F$5:$F$64,0)+COUNTIF($F$5:F62,F62)-1))</f>
        <v/>
      </c>
      <c r="K62" s="238" t="str">
        <f t="shared" ca="1" si="24"/>
        <v/>
      </c>
      <c r="L62" s="294"/>
      <c r="M62" s="295"/>
      <c r="N62" s="239"/>
      <c r="O62" s="239"/>
      <c r="P62" s="546"/>
      <c r="Q62" s="588">
        <f t="shared" si="11"/>
        <v>0</v>
      </c>
      <c r="R62" s="434">
        <f>IF(ISBLANK('Flight Groups'!C63),0,IF(P62="yes",0,(IF(L62=$L$2,L62*60-M62,IF(L62&gt;$L$2,($L$2*60)-(L62-$L$2)*60-M62,L62*60+M62)))-Q62+O62))</f>
        <v>0</v>
      </c>
      <c r="S62" s="399">
        <f t="shared" si="25"/>
        <v>0</v>
      </c>
      <c r="T62" s="240">
        <f t="shared" si="12"/>
        <v>6</v>
      </c>
      <c r="U62" s="242"/>
      <c r="V62" s="278">
        <v>58</v>
      </c>
      <c r="W62" s="230" t="str">
        <f t="shared" ca="1" si="26"/>
        <v/>
      </c>
      <c r="X62" s="402">
        <f t="shared" ca="1" si="13"/>
        <v>0</v>
      </c>
      <c r="Y62" s="477" t="str">
        <f t="shared" ca="1" si="14"/>
        <v/>
      </c>
      <c r="Z62" s="232">
        <f>RANK(S62,$S$5:$S$64,0)+COUNTIF($S$5:S62,S62)-1</f>
        <v>58</v>
      </c>
      <c r="AA62" s="233">
        <f t="shared" si="27"/>
        <v>0</v>
      </c>
      <c r="AB62" s="234">
        <f t="shared" si="15"/>
        <v>0</v>
      </c>
      <c r="AC62" s="234">
        <f t="shared" si="28"/>
        <v>0</v>
      </c>
      <c r="AD62" s="234">
        <f t="shared" si="16"/>
        <v>0</v>
      </c>
      <c r="AE62" s="234">
        <f t="shared" si="29"/>
        <v>0</v>
      </c>
      <c r="AF62" s="234">
        <f t="shared" si="17"/>
        <v>0</v>
      </c>
      <c r="AG62" s="234">
        <f t="shared" si="30"/>
        <v>0</v>
      </c>
      <c r="AH62" s="234">
        <f t="shared" si="18"/>
        <v>0</v>
      </c>
      <c r="AI62" s="234">
        <f t="shared" si="31"/>
        <v>0</v>
      </c>
      <c r="AJ62" s="234">
        <f t="shared" si="19"/>
        <v>0</v>
      </c>
      <c r="AK62" s="234">
        <f t="shared" ca="1" si="20"/>
        <v>0</v>
      </c>
    </row>
    <row r="63" spans="3:37" ht="23.1" customHeight="1">
      <c r="C63" s="235">
        <v>59</v>
      </c>
      <c r="D63" s="236" t="str">
        <f t="shared" si="21"/>
        <v/>
      </c>
      <c r="E63" s="237" t="str">
        <f>IF(ISBLANK('Flight Groups'!C64),"",'Flight Groups'!F64)</f>
        <v/>
      </c>
      <c r="F63" s="237">
        <f t="shared" si="22"/>
        <v>5</v>
      </c>
      <c r="G63" s="237" t="str">
        <f>IF(ISBLANK('Flight Groups'!C64),"",'Flight Groups'!C64)</f>
        <v/>
      </c>
      <c r="H63" s="237" t="str">
        <f t="shared" si="23"/>
        <v/>
      </c>
      <c r="I63" s="488" t="str">
        <f>IF(ISBLANK('Flight Groups'!C64),"",IF(H63=1,"A",IF(H63=2,"B",IF(H63=3,"C",IF(H63=4,"D","E")))))</f>
        <v/>
      </c>
      <c r="J63" s="237" t="str">
        <f>IF(G63="","",(RANK(F63,$F$5:$F$64,0)+COUNTIF($F$5:F63,F63)-1))</f>
        <v/>
      </c>
      <c r="K63" s="238" t="str">
        <f t="shared" ca="1" si="24"/>
        <v/>
      </c>
      <c r="L63" s="294"/>
      <c r="M63" s="295"/>
      <c r="N63" s="239"/>
      <c r="O63" s="239"/>
      <c r="P63" s="546"/>
      <c r="Q63" s="588">
        <f t="shared" si="11"/>
        <v>0</v>
      </c>
      <c r="R63" s="434">
        <f>IF(ISBLANK('Flight Groups'!C64),0,IF(P63="yes",0,(IF(L63=$L$2,L63*60-M63,IF(L63&gt;$L$2,($L$2*60)-(L63-$L$2)*60-M63,L63*60+M63)))-Q63+O63))</f>
        <v>0</v>
      </c>
      <c r="S63" s="399">
        <f t="shared" si="25"/>
        <v>0</v>
      </c>
      <c r="T63" s="240">
        <f t="shared" si="12"/>
        <v>6</v>
      </c>
      <c r="U63" s="35"/>
      <c r="V63" s="278">
        <v>59</v>
      </c>
      <c r="W63" s="230" t="str">
        <f t="shared" ca="1" si="26"/>
        <v/>
      </c>
      <c r="X63" s="402">
        <f t="shared" ca="1" si="13"/>
        <v>0</v>
      </c>
      <c r="Y63" s="477" t="str">
        <f t="shared" ca="1" si="14"/>
        <v/>
      </c>
      <c r="Z63" s="232">
        <f>RANK(S63,$S$5:$S$64,0)+COUNTIF($S$5:S63,S63)-1</f>
        <v>59</v>
      </c>
      <c r="AA63" s="233">
        <f t="shared" si="27"/>
        <v>0</v>
      </c>
      <c r="AB63" s="234">
        <f t="shared" si="15"/>
        <v>0</v>
      </c>
      <c r="AC63" s="234">
        <f t="shared" si="28"/>
        <v>0</v>
      </c>
      <c r="AD63" s="234">
        <f t="shared" si="16"/>
        <v>0</v>
      </c>
      <c r="AE63" s="234">
        <f t="shared" si="29"/>
        <v>0</v>
      </c>
      <c r="AF63" s="234">
        <f t="shared" si="17"/>
        <v>0</v>
      </c>
      <c r="AG63" s="234">
        <f t="shared" si="30"/>
        <v>0</v>
      </c>
      <c r="AH63" s="234">
        <f t="shared" si="18"/>
        <v>0</v>
      </c>
      <c r="AI63" s="234">
        <f t="shared" si="31"/>
        <v>0</v>
      </c>
      <c r="AJ63" s="234">
        <f t="shared" si="19"/>
        <v>0</v>
      </c>
      <c r="AK63" s="234">
        <f t="shared" ca="1" si="20"/>
        <v>0</v>
      </c>
    </row>
    <row r="64" spans="3:37" ht="23.1" customHeight="1" thickBot="1">
      <c r="C64" s="244">
        <v>60</v>
      </c>
      <c r="D64" s="245" t="str">
        <f>IF(G64="","",(INDEX($C$5:$C$64,MATCH(K64,$G$5:$G$64,0))))</f>
        <v/>
      </c>
      <c r="E64" s="246" t="str">
        <f>IF(ISBLANK('Flight Groups'!C65),"",'Flight Groups'!F65)</f>
        <v/>
      </c>
      <c r="F64" s="246">
        <f t="shared" si="22"/>
        <v>5</v>
      </c>
      <c r="G64" s="246" t="str">
        <f>IF(ISBLANK('Flight Groups'!C65),"",'Flight Groups'!C65)</f>
        <v/>
      </c>
      <c r="H64" s="246" t="str">
        <f t="shared" si="23"/>
        <v/>
      </c>
      <c r="I64" s="489" t="str">
        <f>IF(ISBLANK('Flight Groups'!C65),"",IF(H64=1,"A",IF(H64=2,"B",IF(H64=3,"C",IF(H64=4,"D","E")))))</f>
        <v/>
      </c>
      <c r="J64" s="246" t="str">
        <f>IF(G64="","",(RANK(F64,$F$5:$F$64,0)+COUNTIF($F$5:F64,F64)-1))</f>
        <v/>
      </c>
      <c r="K64" s="247" t="str">
        <f ca="1">IF(G64="","",(OFFSET($G$5,MATCH(LARGE($J$5:$J$64,ROW()-ROW($K$5)+1),$J$5:$J$64,0)-1,0)))</f>
        <v/>
      </c>
      <c r="L64" s="296"/>
      <c r="M64" s="297"/>
      <c r="N64" s="248"/>
      <c r="O64" s="248"/>
      <c r="P64" s="547"/>
      <c r="Q64" s="429">
        <f t="shared" si="11"/>
        <v>0</v>
      </c>
      <c r="R64" s="435">
        <f>IF(ISBLANK('Flight Groups'!C65),0,IF(P64="yes",0,(IF(L64=$L$2,L64*60-M64,IF(L64&gt;$L$2,($L$2*60)-(L64-$L$2)*60-M64,L64*60+M64)))-Q64+O64))</f>
        <v>0</v>
      </c>
      <c r="S64" s="400">
        <f t="shared" si="25"/>
        <v>0</v>
      </c>
      <c r="T64" s="249">
        <f t="shared" si="12"/>
        <v>6</v>
      </c>
      <c r="U64" s="243"/>
      <c r="V64" s="279">
        <v>60</v>
      </c>
      <c r="W64" s="250" t="str">
        <f t="shared" ca="1" si="26"/>
        <v/>
      </c>
      <c r="X64" s="403">
        <f t="shared" ca="1" si="13"/>
        <v>0</v>
      </c>
      <c r="Y64" s="477" t="str">
        <f t="shared" ca="1" si="14"/>
        <v/>
      </c>
      <c r="Z64" s="232">
        <f>RANK(S64,$S$5:$S$64,0)+COUNTIF($S$5:S64,S64)-1</f>
        <v>60</v>
      </c>
      <c r="AA64" s="233">
        <f t="shared" si="27"/>
        <v>0</v>
      </c>
      <c r="AB64" s="234">
        <f t="shared" si="15"/>
        <v>0</v>
      </c>
      <c r="AC64" s="234">
        <f t="shared" si="28"/>
        <v>0</v>
      </c>
      <c r="AD64" s="234">
        <f t="shared" si="16"/>
        <v>0</v>
      </c>
      <c r="AE64" s="234">
        <f t="shared" si="29"/>
        <v>0</v>
      </c>
      <c r="AF64" s="234">
        <f t="shared" si="17"/>
        <v>0</v>
      </c>
      <c r="AG64" s="234">
        <f t="shared" si="30"/>
        <v>0</v>
      </c>
      <c r="AH64" s="234">
        <f t="shared" si="18"/>
        <v>0</v>
      </c>
      <c r="AI64" s="234">
        <f t="shared" si="31"/>
        <v>0</v>
      </c>
      <c r="AJ64" s="234">
        <f t="shared" si="19"/>
        <v>0</v>
      </c>
      <c r="AK64" s="234">
        <f t="shared" ca="1" si="20"/>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292"/>
      <c r="D66" s="303"/>
      <c r="E66" s="292"/>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292"/>
      <c r="D67" s="303"/>
      <c r="E67" s="292"/>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292"/>
      <c r="D68" s="303"/>
      <c r="E68" s="292"/>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292"/>
      <c r="D69" s="303"/>
      <c r="E69" s="292"/>
      <c r="F69" s="268"/>
      <c r="G69" s="293"/>
      <c r="H69" s="293"/>
      <c r="I69" s="268"/>
      <c r="J69" s="241"/>
      <c r="K69" s="241"/>
      <c r="L69" s="241"/>
      <c r="M69" s="241"/>
      <c r="N69" s="241"/>
      <c r="O69" s="241"/>
      <c r="P69" s="544"/>
      <c r="Q69" s="241"/>
      <c r="R69" s="241"/>
      <c r="S69" s="243"/>
      <c r="T69" s="243"/>
      <c r="U69" s="243"/>
      <c r="V69" s="243"/>
      <c r="W69" s="243"/>
      <c r="Z69" s="269"/>
    </row>
    <row r="70" spans="2:36">
      <c r="B70" s="292"/>
      <c r="C70" s="292"/>
      <c r="D70" s="303"/>
      <c r="E70" s="292"/>
      <c r="F70" s="268"/>
      <c r="G70" s="293"/>
      <c r="H70" s="293"/>
      <c r="I70" s="268"/>
      <c r="J70" s="241"/>
      <c r="K70" s="241"/>
      <c r="L70" s="241"/>
      <c r="M70" s="241"/>
      <c r="N70" s="241"/>
      <c r="O70" s="241"/>
      <c r="P70" s="544"/>
      <c r="Q70" s="241"/>
      <c r="R70" s="241"/>
      <c r="S70" s="243"/>
      <c r="T70" s="243"/>
      <c r="U70" s="243"/>
      <c r="V70" s="243"/>
      <c r="W70" s="243"/>
      <c r="Z70" s="269"/>
    </row>
    <row r="71" spans="2:36">
      <c r="E71" s="241"/>
      <c r="F71" s="241"/>
      <c r="G71" s="241"/>
      <c r="H71" s="241"/>
      <c r="I71" s="241"/>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6">
    <mergeCell ref="AI3:AJ3"/>
    <mergeCell ref="V4:X4"/>
    <mergeCell ref="AA3:AB3"/>
    <mergeCell ref="AC3:AD3"/>
    <mergeCell ref="AE3:AF3"/>
    <mergeCell ref="AG3:AH3"/>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topLeftCell="A2" workbookViewId="0">
      <selection activeCell="W2" sqref="W2"/>
    </sheetView>
  </sheetViews>
  <sheetFormatPr defaultColWidth="8.85546875" defaultRowHeight="14.25"/>
  <cols>
    <col min="1" max="1" width="2.42578125" style="38" customWidth="1"/>
    <col min="2" max="2" width="6.7109375" style="252" customWidth="1"/>
    <col min="3" max="3" width="3.28515625" style="251" hidden="1" customWidth="1"/>
    <col min="4" max="4" width="3.7109375" style="251" customWidth="1"/>
    <col min="5" max="6" width="7.7109375" style="252" hidden="1" customWidth="1"/>
    <col min="7"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7" width="9.7109375" style="424" customWidth="1"/>
    <col min="18"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44</v>
      </c>
      <c r="L1" s="253"/>
      <c r="P1" s="550"/>
      <c r="AD1" s="234"/>
    </row>
    <row r="2" spans="2:38" ht="19.5" customHeight="1">
      <c r="B2" s="36"/>
      <c r="E2" s="38"/>
      <c r="F2" s="38"/>
      <c r="H2" s="258"/>
      <c r="J2" s="258"/>
      <c r="K2" s="258" t="s">
        <v>35</v>
      </c>
      <c r="L2" s="357">
        <v>10</v>
      </c>
      <c r="M2" s="259" t="s">
        <v>36</v>
      </c>
      <c r="N2" s="260"/>
      <c r="O2" s="260"/>
      <c r="P2" s="548"/>
      <c r="Q2" s="425"/>
      <c r="R2" s="261"/>
      <c r="W2" s="392" t="s">
        <v>148</v>
      </c>
      <c r="X2" s="390" t="s">
        <v>102</v>
      </c>
      <c r="AA2" s="262"/>
      <c r="AD2" s="234"/>
    </row>
    <row r="3" spans="2:38" ht="15" customHeight="1" thickBot="1">
      <c r="B3" s="36"/>
      <c r="E3" s="38"/>
      <c r="F3" s="38"/>
      <c r="G3" s="263"/>
      <c r="H3" s="263"/>
      <c r="I3" s="263"/>
      <c r="J3" s="263"/>
      <c r="L3" s="377"/>
      <c r="M3" s="362"/>
      <c r="N3" s="264"/>
      <c r="O3" s="272"/>
      <c r="P3" s="549"/>
      <c r="Q3" s="426"/>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86" t="s">
        <v>107</v>
      </c>
      <c r="R4" s="563" t="s">
        <v>37</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t="shared" ref="D5:D36" ca="1" si="0">IF(G5="","",(INDEX($C$5:$C$64,MATCH(K5,$G$5:$G$64,0))))</f>
        <v>5</v>
      </c>
      <c r="E5" s="227" t="str">
        <f>IF(ISBLANK('Flight Groups'!C6),"",'Flight Groups'!G6)</f>
        <v>B</v>
      </c>
      <c r="F5" s="227">
        <f>IF(E5="a",1,IF(E5="b",2,IF(E5="c",3,IF(E5="d",4,5))))</f>
        <v>2</v>
      </c>
      <c r="G5" s="227" t="str">
        <f>IF(ISBLANK('Flight Groups'!C6),"",'Flight Groups'!C6)</f>
        <v>Jon Garber</v>
      </c>
      <c r="H5" s="227">
        <f t="shared" ref="H5:H36" si="1">IF(G5="","",(SMALL(F$5:F$64,C5)))</f>
        <v>1</v>
      </c>
      <c r="I5" s="487" t="str">
        <f>IF(ISBLANK('Flight Groups'!C6),"",IF(H5=1,"A",IF(H5=2,"B",IF(H5=3,"C",IF(H5=4,"D","E")))))</f>
        <v>A</v>
      </c>
      <c r="J5" s="227">
        <f>IF(G5="","",(RANK(F5,$F$5:$F$64,0)+COUNTIF($F$5:F5,F5)-1))</f>
        <v>55</v>
      </c>
      <c r="K5" s="228" t="str">
        <f ca="1">IF(G5="","",(OFFSET($G$5,MATCH(LARGE($J$5:$J$64,ROW()-ROW($K$5)+1),$J$5:$J$64,0)-1,0)))</f>
        <v>Hal Aasen</v>
      </c>
      <c r="L5" s="369">
        <v>10</v>
      </c>
      <c r="M5" s="370">
        <v>0</v>
      </c>
      <c r="N5" s="368">
        <v>247</v>
      </c>
      <c r="O5" s="368">
        <v>25</v>
      </c>
      <c r="P5" s="545"/>
      <c r="Q5" s="427">
        <f>IF(P5="yes",0,IF(N5&gt;200,(100+(N5-200)*3),(N5/2)))</f>
        <v>241</v>
      </c>
      <c r="R5" s="433">
        <f>IF(ISBLANK('Flight Groups'!C6),0,IF(P5="yes",0,(IF(L5=$L$2,L5*60-M5,IF(L5&gt;$L$2,($L$2*60)-(L5-$L$2)*60-M5,L5*60+M5)))-Q5+O5))</f>
        <v>384</v>
      </c>
      <c r="S5" s="398">
        <f t="shared" ref="S5:S36" si="2">IF(R5=0,0,IF(I5="A",AB5,IF(I5="B",AD5,IF(I5="C",AF5,IF(I5="d",AH5,AJ5)))))</f>
        <v>693.14079422382667</v>
      </c>
      <c r="T5" s="229">
        <f>+RANK(S5,$S$5:$S$64)</f>
        <v>4</v>
      </c>
      <c r="U5" s="230"/>
      <c r="V5" s="277">
        <v>1</v>
      </c>
      <c r="W5" s="231" t="str">
        <f t="shared" ref="W5:W36" ca="1" si="3">OFFSET($K$5,MATCH(SMALL($Z$5:$Z$64,ROW()-ROW($W$5)+1),$Z$5:$Z$64,0)-1,0)</f>
        <v>Curtis Suter</v>
      </c>
      <c r="X5" s="401">
        <f ca="1">IF($W$2="YES",((AK5)),"")</f>
        <v>1000</v>
      </c>
      <c r="Y5" s="39" t="str">
        <f ca="1">IF(AK5=0,"",IF(COUNTIF(X:X,X5)&gt;1,"TIE",""))</f>
        <v>TIE</v>
      </c>
      <c r="Z5" s="232">
        <f>RANK(S5,$S$5:$S$64,0)+COUNTIF($S$5:S5,S5)-1</f>
        <v>4</v>
      </c>
      <c r="AA5" s="233">
        <f t="shared" ref="AA5:AA36" si="4">IF(I5="A",R5,0)</f>
        <v>384</v>
      </c>
      <c r="AB5" s="234">
        <f>IF(AA5=0,0,(AA5/MAX($AA$5:$AA$64)*1000))</f>
        <v>693.14079422382667</v>
      </c>
      <c r="AC5" s="234">
        <f t="shared" ref="AC5:AC36" si="5">IF(I5="B",R5,0)</f>
        <v>0</v>
      </c>
      <c r="AD5" s="234">
        <f>IF(AC5=0,0,(AC5/MAX($AC$5:$AC$64)*1000))</f>
        <v>0</v>
      </c>
      <c r="AE5" s="234">
        <f t="shared" ref="AE5:AE36" si="6">IF(I5="C",R5,0)</f>
        <v>0</v>
      </c>
      <c r="AF5" s="234">
        <f>IF(AE5=0,0,(AE5/MAX($AE$5:$AE$64)*1000))</f>
        <v>0</v>
      </c>
      <c r="AG5" s="234">
        <f t="shared" ref="AG5:AG36" si="7">IF(I5="D",R5,0)</f>
        <v>0</v>
      </c>
      <c r="AH5" s="234">
        <f>IF(AG5=0,0,(AG5/MAX($AG$5:$AG$64)*1000))</f>
        <v>0</v>
      </c>
      <c r="AI5" s="234">
        <f t="shared" ref="AI5:AI36" si="8">IF(I5="E",R5,0)</f>
        <v>0</v>
      </c>
      <c r="AJ5" s="234">
        <f>IF(AI5=0,0,(AI5/MAX($AI$5:$AI$64)*1000))</f>
        <v>0</v>
      </c>
      <c r="AK5" s="234">
        <f ca="1">INDEX($S$5:$S$64,MATCH(W5,$K$5:$K$64,0))</f>
        <v>1000</v>
      </c>
    </row>
    <row r="6" spans="2:38" ht="23.1" customHeight="1">
      <c r="B6" s="300">
        <f>IF("a"="","",COUNTIF(I:I,"a")-COUNTIFS(I:I,"a",L:L,0))</f>
        <v>3</v>
      </c>
      <c r="C6" s="235">
        <v>2</v>
      </c>
      <c r="D6" s="236">
        <f t="shared" ca="1" si="0"/>
        <v>4</v>
      </c>
      <c r="E6" s="237" t="str">
        <f>IF(ISBLANK('Flight Groups'!C7),"",'Flight Groups'!G7)</f>
        <v>B</v>
      </c>
      <c r="F6" s="237">
        <f t="shared" ref="F6:F64" si="9">IF(E6="a",1,IF(E6="b",2,IF(E6="c",3,IF(E6="d",4,5))))</f>
        <v>2</v>
      </c>
      <c r="G6" s="237" t="str">
        <f>IF(ISBLANK('Flight Groups'!C7),"",'Flight Groups'!C7)</f>
        <v>Greg Douglas</v>
      </c>
      <c r="H6" s="237">
        <f t="shared" si="1"/>
        <v>1</v>
      </c>
      <c r="I6" s="488" t="str">
        <f>IF(ISBLANK('Flight Groups'!C7),"",IF(H6=1,"A",IF(H6=2,"B",IF(H6=3,"C",IF(H6=4,"D","E")))))</f>
        <v>A</v>
      </c>
      <c r="J6" s="237">
        <f>IF(G6="","",(RANK(F6,$F$5:$F$64,0)+COUNTIF($F$5:F6,F6)-1))</f>
        <v>56</v>
      </c>
      <c r="K6" s="238" t="str">
        <f t="shared" ref="K6:K64" ca="1" si="10">IF(G6="","",(OFFSET($G$5,MATCH(LARGE($J$5:$J$64,ROW()-ROW($K$5)+1),$J$5:$J$64,0)-1,0)))</f>
        <v>Curtis Suter</v>
      </c>
      <c r="L6" s="484">
        <v>10</v>
      </c>
      <c r="M6" s="485">
        <v>5</v>
      </c>
      <c r="N6" s="486">
        <v>172</v>
      </c>
      <c r="O6" s="486">
        <v>45</v>
      </c>
      <c r="P6" s="546"/>
      <c r="Q6" s="588">
        <f t="shared" ref="Q6:Q64" si="11">IF(P6="yes",0,IF(N6&gt;200,(100+(N6-200)*3),(N6/2)))</f>
        <v>86</v>
      </c>
      <c r="R6" s="434">
        <f>IF(ISBLANK('Flight Groups'!C7),0,IF(P6="yes",0,(IF(L6=$L$2,L6*60-M6,IF(L6&gt;$L$2,($L$2*60)-(L6-$L$2)*60-M6,L6*60+M6)))-Q6+O6))</f>
        <v>554</v>
      </c>
      <c r="S6" s="399">
        <f t="shared" si="2"/>
        <v>1000</v>
      </c>
      <c r="T6" s="240">
        <f t="shared" ref="T6:T64" si="12">+RANK(S6,$S$5:$S$64)</f>
        <v>1</v>
      </c>
      <c r="U6" s="230"/>
      <c r="V6" s="278">
        <v>2</v>
      </c>
      <c r="W6" s="230" t="str">
        <f t="shared" ca="1" si="3"/>
        <v>Carl Thuesen</v>
      </c>
      <c r="X6" s="402">
        <f t="shared" ref="X6:X64" ca="1" si="13">IF($W$2="YES",((AK6)),"")</f>
        <v>1000</v>
      </c>
      <c r="Y6" s="39" t="str">
        <f t="shared" ref="Y6:Y64" ca="1" si="14">IF(AK6=0,"",IF(COUNTIF(X:X,X6)&gt;1,"TIE",""))</f>
        <v>TIE</v>
      </c>
      <c r="Z6" s="232">
        <f>RANK(S6,$S$5:$S$64,0)+COUNTIF($S$5:S6,S6)-1</f>
        <v>1</v>
      </c>
      <c r="AA6" s="233">
        <f t="shared" si="4"/>
        <v>554</v>
      </c>
      <c r="AB6" s="234">
        <f t="shared" ref="AB6:AB64" si="15">IF(AA6=0,0,(AA6/MAX($AA$5:$AA$64)*1000))</f>
        <v>1000</v>
      </c>
      <c r="AC6" s="234">
        <f t="shared" si="5"/>
        <v>0</v>
      </c>
      <c r="AD6" s="234">
        <f t="shared" ref="AD6:AD64" si="16">IF(AC6=0,0,(AC6/MAX($AC$5:$AC$64)*1000))</f>
        <v>0</v>
      </c>
      <c r="AE6" s="234">
        <f t="shared" si="6"/>
        <v>0</v>
      </c>
      <c r="AF6" s="234">
        <f t="shared" ref="AF6:AF64" si="17">IF(AE6=0,0,(AE6/MAX($AE$5:$AE$64)*1000))</f>
        <v>0</v>
      </c>
      <c r="AG6" s="234">
        <f t="shared" si="7"/>
        <v>0</v>
      </c>
      <c r="AH6" s="234">
        <f t="shared" ref="AH6:AH64" si="18">IF(AG6=0,0,(AG6/MAX($AG$5:$AG$64)*1000))</f>
        <v>0</v>
      </c>
      <c r="AI6" s="234">
        <f t="shared" si="8"/>
        <v>0</v>
      </c>
      <c r="AJ6" s="234">
        <f t="shared" ref="AJ6:AJ64" si="19">IF(AI6=0,0,(AI6/MAX($AI$5:$AI$64)*1000))</f>
        <v>0</v>
      </c>
      <c r="AK6" s="234">
        <f t="shared" ref="AK6:AK64" ca="1" si="20">INDEX($S$5:$S$64,MATCH(W6,$K$5:$K$64,0))</f>
        <v>1000</v>
      </c>
    </row>
    <row r="7" spans="2:38" ht="23.1" customHeight="1">
      <c r="C7" s="235">
        <v>3</v>
      </c>
      <c r="D7" s="236">
        <f t="shared" ca="1" si="0"/>
        <v>3</v>
      </c>
      <c r="E7" s="237" t="str">
        <f>IF(ISBLANK('Flight Groups'!C8),"",'Flight Groups'!G8)</f>
        <v>A</v>
      </c>
      <c r="F7" s="237">
        <f t="shared" si="9"/>
        <v>1</v>
      </c>
      <c r="G7" s="237" t="str">
        <f>IF(ISBLANK('Flight Groups'!C8),"",'Flight Groups'!C8)</f>
        <v>Carl Thuesen</v>
      </c>
      <c r="H7" s="237">
        <f t="shared" si="1"/>
        <v>1</v>
      </c>
      <c r="I7" s="488" t="str">
        <f>IF(ISBLANK('Flight Groups'!C8),"",IF(H7=1,"A",IF(H7=2,"B",IF(H7=3,"C",IF(H7=4,"D","E")))))</f>
        <v>A</v>
      </c>
      <c r="J7" s="237">
        <f>IF(G7="","",(RANK(F7,$F$5:$F$64,0)+COUNTIF($F$5:F7,F7)-1))</f>
        <v>58</v>
      </c>
      <c r="K7" s="238" t="str">
        <f t="shared" ca="1" si="10"/>
        <v>Carl Thuesen</v>
      </c>
      <c r="L7" s="484">
        <v>9</v>
      </c>
      <c r="M7" s="485">
        <v>59</v>
      </c>
      <c r="N7" s="486">
        <v>180</v>
      </c>
      <c r="O7" s="486">
        <v>45</v>
      </c>
      <c r="P7" s="546"/>
      <c r="Q7" s="588">
        <f t="shared" si="11"/>
        <v>90</v>
      </c>
      <c r="R7" s="434">
        <f>IF(ISBLANK('Flight Groups'!C8),0,IF(P7="yes",0,(IF(L7=$L$2,L7*60-M7,IF(L7&gt;$L$2,($L$2*60)-(L7-$L$2)*60-M7,L7*60+M7)))-Q7+O7))</f>
        <v>554</v>
      </c>
      <c r="S7" s="399">
        <f t="shared" si="2"/>
        <v>1000</v>
      </c>
      <c r="T7" s="240">
        <f t="shared" si="12"/>
        <v>1</v>
      </c>
      <c r="U7" s="230"/>
      <c r="V7" s="278">
        <v>3</v>
      </c>
      <c r="W7" s="230" t="str">
        <f t="shared" ca="1" si="3"/>
        <v>Jon Garber</v>
      </c>
      <c r="X7" s="402">
        <f t="shared" ca="1" si="13"/>
        <v>1000</v>
      </c>
      <c r="Y7" s="39" t="str">
        <f t="shared" ca="1" si="14"/>
        <v>TIE</v>
      </c>
      <c r="Z7" s="232">
        <f>RANK(S7,$S$5:$S$64,0)+COUNTIF($S$5:S7,S7)-1</f>
        <v>2</v>
      </c>
      <c r="AA7" s="233">
        <f t="shared" si="4"/>
        <v>554</v>
      </c>
      <c r="AB7" s="234">
        <f t="shared" si="15"/>
        <v>1000</v>
      </c>
      <c r="AC7" s="234">
        <f t="shared" si="5"/>
        <v>0</v>
      </c>
      <c r="AD7" s="234">
        <f t="shared" si="16"/>
        <v>0</v>
      </c>
      <c r="AE7" s="234">
        <f t="shared" si="6"/>
        <v>0</v>
      </c>
      <c r="AF7" s="234">
        <f t="shared" si="17"/>
        <v>0</v>
      </c>
      <c r="AG7" s="234">
        <f t="shared" si="7"/>
        <v>0</v>
      </c>
      <c r="AH7" s="234">
        <f t="shared" si="18"/>
        <v>0</v>
      </c>
      <c r="AI7" s="234">
        <f t="shared" si="8"/>
        <v>0</v>
      </c>
      <c r="AJ7" s="234">
        <f t="shared" si="19"/>
        <v>0</v>
      </c>
      <c r="AK7" s="234">
        <f t="shared" ca="1" si="20"/>
        <v>1000</v>
      </c>
    </row>
    <row r="8" spans="2:38" ht="23.1" customHeight="1">
      <c r="B8" s="299" t="s">
        <v>31</v>
      </c>
      <c r="C8" s="235">
        <v>4</v>
      </c>
      <c r="D8" s="236">
        <f t="shared" ca="1" si="0"/>
        <v>6</v>
      </c>
      <c r="E8" s="237" t="str">
        <f>IF(ISBLANK('Flight Groups'!C9),"",'Flight Groups'!G9)</f>
        <v>A</v>
      </c>
      <c r="F8" s="237">
        <f t="shared" si="9"/>
        <v>1</v>
      </c>
      <c r="G8" s="237" t="str">
        <f>IF(ISBLANK('Flight Groups'!C9),"",'Flight Groups'!C9)</f>
        <v>Curtis Suter</v>
      </c>
      <c r="H8" s="237">
        <f t="shared" si="1"/>
        <v>2</v>
      </c>
      <c r="I8" s="488" t="str">
        <f>IF(ISBLANK('Flight Groups'!C9),"",IF(H8=1,"A",IF(H8=2,"B",IF(H8=3,"C",IF(H8=4,"D","E")))))</f>
        <v>B</v>
      </c>
      <c r="J8" s="237">
        <f>IF(G8="","",(RANK(F8,$F$5:$F$64,0)+COUNTIF($F$5:F8,F8)-1))</f>
        <v>59</v>
      </c>
      <c r="K8" s="238" t="str">
        <f t="shared" ca="1" si="10"/>
        <v>Chip Baber</v>
      </c>
      <c r="L8" s="484">
        <v>4</v>
      </c>
      <c r="M8" s="485">
        <v>10</v>
      </c>
      <c r="N8" s="486">
        <v>100</v>
      </c>
      <c r="O8" s="486">
        <v>0</v>
      </c>
      <c r="P8" s="546"/>
      <c r="Q8" s="588">
        <f t="shared" si="11"/>
        <v>50</v>
      </c>
      <c r="R8" s="434">
        <f>IF(ISBLANK('Flight Groups'!C9),0,IF(P8="yes",0,(IF(L8=$L$2,L8*60-M8,IF(L8&gt;$L$2,($L$2*60)-(L8-$L$2)*60-M8,L8*60+M8)))-Q8+O8))</f>
        <v>200</v>
      </c>
      <c r="S8" s="399">
        <f t="shared" si="2"/>
        <v>437.15846994535519</v>
      </c>
      <c r="T8" s="240">
        <f t="shared" si="12"/>
        <v>6</v>
      </c>
      <c r="U8" s="230"/>
      <c r="V8" s="278">
        <v>4</v>
      </c>
      <c r="W8" s="230" t="str">
        <f t="shared" ca="1" si="3"/>
        <v>Hal Aasen</v>
      </c>
      <c r="X8" s="402">
        <f t="shared" ca="1" si="13"/>
        <v>693.14079422382667</v>
      </c>
      <c r="Y8" s="39" t="str">
        <f t="shared" ca="1" si="14"/>
        <v/>
      </c>
      <c r="Z8" s="232">
        <f>RANK(S8,$S$5:$S$64,0)+COUNTIF($S$5:S8,S8)-1</f>
        <v>6</v>
      </c>
      <c r="AA8" s="233">
        <f t="shared" si="4"/>
        <v>0</v>
      </c>
      <c r="AB8" s="234">
        <f t="shared" si="15"/>
        <v>0</v>
      </c>
      <c r="AC8" s="234">
        <f t="shared" si="5"/>
        <v>200</v>
      </c>
      <c r="AD8" s="234">
        <f t="shared" si="16"/>
        <v>437.15846994535519</v>
      </c>
      <c r="AE8" s="234">
        <f t="shared" si="6"/>
        <v>0</v>
      </c>
      <c r="AF8" s="234">
        <f t="shared" si="17"/>
        <v>0</v>
      </c>
      <c r="AG8" s="234">
        <f t="shared" si="7"/>
        <v>0</v>
      </c>
      <c r="AH8" s="234">
        <f t="shared" si="18"/>
        <v>0</v>
      </c>
      <c r="AI8" s="234">
        <f t="shared" si="8"/>
        <v>0</v>
      </c>
      <c r="AJ8" s="234">
        <f t="shared" si="19"/>
        <v>0</v>
      </c>
      <c r="AK8" s="234">
        <f t="shared" ca="1" si="20"/>
        <v>693.14079422382667</v>
      </c>
    </row>
    <row r="9" spans="2:38" ht="23.1" customHeight="1">
      <c r="B9" s="300">
        <f>IF("b"="","",COUNTIF(I:I,"b")-COUNTIFS(I:I,"b",L:L,0))</f>
        <v>3</v>
      </c>
      <c r="C9" s="235">
        <v>5</v>
      </c>
      <c r="D9" s="236">
        <f t="shared" ca="1" si="0"/>
        <v>2</v>
      </c>
      <c r="E9" s="237" t="str">
        <f>IF(ISBLANK('Flight Groups'!C10),"",'Flight Groups'!G10)</f>
        <v>A</v>
      </c>
      <c r="F9" s="237">
        <f t="shared" si="9"/>
        <v>1</v>
      </c>
      <c r="G9" s="237" t="str">
        <f>IF(ISBLANK('Flight Groups'!C10),"",'Flight Groups'!C10)</f>
        <v>Hal Aasen</v>
      </c>
      <c r="H9" s="237">
        <f t="shared" si="1"/>
        <v>2</v>
      </c>
      <c r="I9" s="488" t="str">
        <f>IF(ISBLANK('Flight Groups'!C10),"",IF(H9=1,"A",IF(H9=2,"B",IF(H9=3,"C",IF(H9=4,"D","E")))))</f>
        <v>B</v>
      </c>
      <c r="J9" s="237">
        <f>IF(G9="","",(RANK(F9,$F$5:$F$64,0)+COUNTIF($F$5:F9,F9)-1))</f>
        <v>60</v>
      </c>
      <c r="K9" s="238" t="str">
        <f t="shared" ca="1" si="10"/>
        <v>Greg Douglas</v>
      </c>
      <c r="L9" s="484">
        <v>5</v>
      </c>
      <c r="M9" s="485">
        <v>30</v>
      </c>
      <c r="N9" s="486">
        <v>179</v>
      </c>
      <c r="O9" s="486">
        <v>50</v>
      </c>
      <c r="P9" s="546"/>
      <c r="Q9" s="588">
        <f t="shared" si="11"/>
        <v>89.5</v>
      </c>
      <c r="R9" s="434">
        <f>IF(ISBLANK('Flight Groups'!C10),0,IF(P9="yes",0,(IF(L9=$L$2,L9*60-M9,IF(L9&gt;$L$2,($L$2*60)-(L9-$L$2)*60-M9,L9*60+M9)))-Q9+O9))</f>
        <v>290.5</v>
      </c>
      <c r="S9" s="399">
        <f t="shared" si="2"/>
        <v>634.9726775956284</v>
      </c>
      <c r="T9" s="240">
        <f t="shared" si="12"/>
        <v>5</v>
      </c>
      <c r="U9" s="230"/>
      <c r="V9" s="278">
        <v>5</v>
      </c>
      <c r="W9" s="230" t="str">
        <f t="shared" ca="1" si="3"/>
        <v>Greg Douglas</v>
      </c>
      <c r="X9" s="402">
        <f t="shared" ca="1" si="13"/>
        <v>634.9726775956284</v>
      </c>
      <c r="Y9" s="39" t="str">
        <f t="shared" ca="1" si="14"/>
        <v/>
      </c>
      <c r="Z9" s="232">
        <f>RANK(S9,$S$5:$S$64,0)+COUNTIF($S$5:S9,S9)-1</f>
        <v>5</v>
      </c>
      <c r="AA9" s="233">
        <f t="shared" si="4"/>
        <v>0</v>
      </c>
      <c r="AB9" s="234">
        <f t="shared" si="15"/>
        <v>0</v>
      </c>
      <c r="AC9" s="234">
        <f t="shared" si="5"/>
        <v>290.5</v>
      </c>
      <c r="AD9" s="234">
        <f t="shared" si="16"/>
        <v>634.9726775956284</v>
      </c>
      <c r="AE9" s="234">
        <f t="shared" si="6"/>
        <v>0</v>
      </c>
      <c r="AF9" s="234">
        <f t="shared" si="17"/>
        <v>0</v>
      </c>
      <c r="AG9" s="234">
        <f t="shared" si="7"/>
        <v>0</v>
      </c>
      <c r="AH9" s="234">
        <f t="shared" si="18"/>
        <v>0</v>
      </c>
      <c r="AI9" s="234">
        <f t="shared" si="8"/>
        <v>0</v>
      </c>
      <c r="AJ9" s="234">
        <f t="shared" si="19"/>
        <v>0</v>
      </c>
      <c r="AK9" s="234">
        <f t="shared" ca="1" si="20"/>
        <v>634.9726775956284</v>
      </c>
    </row>
    <row r="10" spans="2:38" ht="23.1" customHeight="1">
      <c r="C10" s="235">
        <v>6</v>
      </c>
      <c r="D10" s="236">
        <f t="shared" ca="1" si="0"/>
        <v>1</v>
      </c>
      <c r="E10" s="237" t="str">
        <f>IF(ISBLANK('Flight Groups'!C11),"",'Flight Groups'!G11)</f>
        <v>B</v>
      </c>
      <c r="F10" s="237">
        <f t="shared" si="9"/>
        <v>2</v>
      </c>
      <c r="G10" s="237" t="str">
        <f>IF(ISBLANK('Flight Groups'!C11),"",'Flight Groups'!C11)</f>
        <v>Chip Baber</v>
      </c>
      <c r="H10" s="237">
        <f t="shared" si="1"/>
        <v>2</v>
      </c>
      <c r="I10" s="488" t="str">
        <f>IF(ISBLANK('Flight Groups'!C11),"",IF(H10=1,"A",IF(H10=2,"B",IF(H10=3,"C",IF(H10=4,"D","E")))))</f>
        <v>B</v>
      </c>
      <c r="J10" s="237">
        <f>IF(G10="","",(RANK(F10,$F$5:$F$64,0)+COUNTIF($F$5:F10,F10)-1))</f>
        <v>57</v>
      </c>
      <c r="K10" s="238" t="str">
        <f t="shared" ca="1" si="10"/>
        <v>Jon Garber</v>
      </c>
      <c r="L10" s="484">
        <v>8</v>
      </c>
      <c r="M10" s="485">
        <v>10</v>
      </c>
      <c r="N10" s="486">
        <v>165</v>
      </c>
      <c r="O10" s="486">
        <v>50</v>
      </c>
      <c r="P10" s="546"/>
      <c r="Q10" s="588">
        <f t="shared" si="11"/>
        <v>82.5</v>
      </c>
      <c r="R10" s="434">
        <f>IF(ISBLANK('Flight Groups'!C11),0,IF(P10="yes",0,(IF(L10=$L$2,L10*60-M10,IF(L10&gt;$L$2,($L$2*60)-(L10-$L$2)*60-M10,L10*60+M10)))-Q10+O10))</f>
        <v>457.5</v>
      </c>
      <c r="S10" s="399">
        <f t="shared" si="2"/>
        <v>1000</v>
      </c>
      <c r="T10" s="240">
        <f t="shared" si="12"/>
        <v>1</v>
      </c>
      <c r="U10" s="230"/>
      <c r="V10" s="278">
        <v>6</v>
      </c>
      <c r="W10" s="230" t="str">
        <f t="shared" ca="1" si="3"/>
        <v>Chip Baber</v>
      </c>
      <c r="X10" s="402">
        <f t="shared" ca="1" si="13"/>
        <v>437.15846994535519</v>
      </c>
      <c r="Y10" s="39" t="str">
        <f t="shared" ca="1" si="14"/>
        <v/>
      </c>
      <c r="Z10" s="232">
        <f>RANK(S10,$S$5:$S$64,0)+COUNTIF($S$5:S10,S10)-1</f>
        <v>3</v>
      </c>
      <c r="AA10" s="233">
        <f t="shared" si="4"/>
        <v>0</v>
      </c>
      <c r="AB10" s="234">
        <f t="shared" si="15"/>
        <v>0</v>
      </c>
      <c r="AC10" s="234">
        <f t="shared" si="5"/>
        <v>457.5</v>
      </c>
      <c r="AD10" s="234">
        <f t="shared" si="16"/>
        <v>1000</v>
      </c>
      <c r="AE10" s="234">
        <f t="shared" si="6"/>
        <v>0</v>
      </c>
      <c r="AF10" s="234">
        <f t="shared" si="17"/>
        <v>0</v>
      </c>
      <c r="AG10" s="234">
        <f t="shared" si="7"/>
        <v>0</v>
      </c>
      <c r="AH10" s="234">
        <f t="shared" si="18"/>
        <v>0</v>
      </c>
      <c r="AI10" s="234">
        <f t="shared" si="8"/>
        <v>0</v>
      </c>
      <c r="AJ10" s="234">
        <f t="shared" si="19"/>
        <v>0</v>
      </c>
      <c r="AK10" s="234">
        <f t="shared" ca="1" si="20"/>
        <v>437.15846994535519</v>
      </c>
    </row>
    <row r="11" spans="2:38" ht="23.1" customHeight="1">
      <c r="B11" s="299" t="s">
        <v>32</v>
      </c>
      <c r="C11" s="235">
        <v>7</v>
      </c>
      <c r="D11" s="236" t="str">
        <f t="shared" si="0"/>
        <v/>
      </c>
      <c r="E11" s="237" t="str">
        <f>IF(ISBLANK('Flight Groups'!C12),"",'Flight Groups'!G12)</f>
        <v/>
      </c>
      <c r="F11" s="237">
        <f t="shared" si="9"/>
        <v>5</v>
      </c>
      <c r="G11" s="237" t="str">
        <f>IF(ISBLANK('Flight Groups'!C12),"",'Flight Groups'!C12)</f>
        <v/>
      </c>
      <c r="H11" s="237" t="str">
        <f t="shared" si="1"/>
        <v/>
      </c>
      <c r="I11" s="488" t="str">
        <f>IF(ISBLANK('Flight Groups'!C12),"",IF(H11=1,"A",IF(H11=2,"B",IF(H11=3,"C",IF(H11=4,"D","E")))))</f>
        <v/>
      </c>
      <c r="J11" s="237" t="str">
        <f>IF(G11="","",(RANK(F11,$F$5:$F$64,0)+COUNTIF($F$5:F11,F11)-1))</f>
        <v/>
      </c>
      <c r="K11" s="238" t="str">
        <f t="shared" ca="1" si="10"/>
        <v/>
      </c>
      <c r="L11" s="484"/>
      <c r="M11" s="485"/>
      <c r="N11" s="486"/>
      <c r="O11" s="486"/>
      <c r="P11" s="546"/>
      <c r="Q11" s="588">
        <f t="shared" si="11"/>
        <v>0</v>
      </c>
      <c r="R11" s="434">
        <f>IF(ISBLANK('Flight Groups'!C12),0,IF(P11="yes",0,(IF(L11=$L$2,L11*60-M11,IF(L11&gt;$L$2,($L$2*60)-(L11-$L$2)*60-M11,L11*60+M11)))-Q11+O11))</f>
        <v>0</v>
      </c>
      <c r="S11" s="399">
        <f t="shared" si="2"/>
        <v>0</v>
      </c>
      <c r="T11" s="240">
        <f t="shared" si="12"/>
        <v>7</v>
      </c>
      <c r="U11" s="230"/>
      <c r="V11" s="278">
        <v>7</v>
      </c>
      <c r="W11" s="230" t="str">
        <f t="shared" ca="1" si="3"/>
        <v/>
      </c>
      <c r="X11" s="402">
        <f t="shared" ca="1" si="13"/>
        <v>0</v>
      </c>
      <c r="Y11" s="39" t="str">
        <f t="shared" ca="1" si="14"/>
        <v/>
      </c>
      <c r="Z11" s="232">
        <f>RANK(S11,$S$5:$S$64,0)+COUNTIF($S$5:S11,S11)-1</f>
        <v>7</v>
      </c>
      <c r="AA11" s="233">
        <f t="shared" si="4"/>
        <v>0</v>
      </c>
      <c r="AB11" s="234">
        <f t="shared" si="15"/>
        <v>0</v>
      </c>
      <c r="AC11" s="234">
        <f t="shared" si="5"/>
        <v>0</v>
      </c>
      <c r="AD11" s="234">
        <f t="shared" si="16"/>
        <v>0</v>
      </c>
      <c r="AE11" s="234">
        <f t="shared" si="6"/>
        <v>0</v>
      </c>
      <c r="AF11" s="234">
        <f t="shared" si="17"/>
        <v>0</v>
      </c>
      <c r="AG11" s="234">
        <f t="shared" si="7"/>
        <v>0</v>
      </c>
      <c r="AH11" s="234">
        <f t="shared" si="18"/>
        <v>0</v>
      </c>
      <c r="AI11" s="234">
        <f t="shared" si="8"/>
        <v>0</v>
      </c>
      <c r="AJ11" s="234">
        <f t="shared" si="19"/>
        <v>0</v>
      </c>
      <c r="AK11" s="234">
        <f t="shared" ca="1" si="20"/>
        <v>0</v>
      </c>
    </row>
    <row r="12" spans="2:38" ht="23.1" customHeight="1">
      <c r="B12" s="300">
        <f>IF("c"="","",COUNTIF(I:I,"c")-COUNTIFS(I:I,"c",L:L,0))</f>
        <v>0</v>
      </c>
      <c r="C12" s="235">
        <v>8</v>
      </c>
      <c r="D12" s="236" t="str">
        <f t="shared" si="0"/>
        <v/>
      </c>
      <c r="E12" s="237" t="str">
        <f>IF(ISBLANK('Flight Groups'!C13),"",'Flight Groups'!G13)</f>
        <v/>
      </c>
      <c r="F12" s="237">
        <f t="shared" si="9"/>
        <v>5</v>
      </c>
      <c r="G12" s="237" t="str">
        <f>IF(ISBLANK('Flight Groups'!C13),"",'Flight Groups'!C13)</f>
        <v/>
      </c>
      <c r="H12" s="237" t="str">
        <f t="shared" si="1"/>
        <v/>
      </c>
      <c r="I12" s="488" t="str">
        <f>IF(ISBLANK('Flight Groups'!C13),"",IF(H12=1,"A",IF(H12=2,"B",IF(H12=3,"C",IF(H12=4,"D","E")))))</f>
        <v/>
      </c>
      <c r="J12" s="237" t="str">
        <f>IF(G12="","",(RANK(F12,$F$5:$F$64,0)+COUNTIF($F$5:F12,F12)-1))</f>
        <v/>
      </c>
      <c r="K12" s="238" t="str">
        <f t="shared" ca="1" si="10"/>
        <v/>
      </c>
      <c r="L12" s="484"/>
      <c r="M12" s="485"/>
      <c r="N12" s="486"/>
      <c r="O12" s="486"/>
      <c r="P12" s="546"/>
      <c r="Q12" s="588">
        <f t="shared" si="11"/>
        <v>0</v>
      </c>
      <c r="R12" s="434">
        <f>IF(ISBLANK('Flight Groups'!C13),0,IF(P12="yes",0,(IF(L12=$L$2,L12*60-M12,IF(L12&gt;$L$2,($L$2*60)-(L12-$L$2)*60-M12,L12*60+M12)))-Q12+O12))</f>
        <v>0</v>
      </c>
      <c r="S12" s="399">
        <f t="shared" si="2"/>
        <v>0</v>
      </c>
      <c r="T12" s="240">
        <f t="shared" si="12"/>
        <v>7</v>
      </c>
      <c r="U12" s="230"/>
      <c r="V12" s="278">
        <v>8</v>
      </c>
      <c r="W12" s="230" t="str">
        <f t="shared" ca="1" si="3"/>
        <v/>
      </c>
      <c r="X12" s="402">
        <f t="shared" ca="1" si="13"/>
        <v>0</v>
      </c>
      <c r="Y12" s="39" t="str">
        <f t="shared" ca="1" si="14"/>
        <v/>
      </c>
      <c r="Z12" s="232">
        <f>RANK(S12,$S$5:$S$64,0)+COUNTIF($S$5:S12,S12)-1</f>
        <v>8</v>
      </c>
      <c r="AA12" s="233">
        <f t="shared" si="4"/>
        <v>0</v>
      </c>
      <c r="AB12" s="234">
        <f t="shared" si="15"/>
        <v>0</v>
      </c>
      <c r="AC12" s="234">
        <f t="shared" si="5"/>
        <v>0</v>
      </c>
      <c r="AD12" s="234">
        <f t="shared" si="16"/>
        <v>0</v>
      </c>
      <c r="AE12" s="234">
        <f t="shared" si="6"/>
        <v>0</v>
      </c>
      <c r="AF12" s="234">
        <f t="shared" si="17"/>
        <v>0</v>
      </c>
      <c r="AG12" s="234">
        <f t="shared" si="7"/>
        <v>0</v>
      </c>
      <c r="AH12" s="234">
        <f t="shared" si="18"/>
        <v>0</v>
      </c>
      <c r="AI12" s="234">
        <f t="shared" si="8"/>
        <v>0</v>
      </c>
      <c r="AJ12" s="234">
        <f t="shared" si="19"/>
        <v>0</v>
      </c>
      <c r="AK12" s="234">
        <f t="shared" ca="1" si="20"/>
        <v>0</v>
      </c>
    </row>
    <row r="13" spans="2:38" ht="23.1" customHeight="1">
      <c r="C13" s="235">
        <v>9</v>
      </c>
      <c r="D13" s="236" t="str">
        <f t="shared" si="0"/>
        <v/>
      </c>
      <c r="E13" s="237" t="str">
        <f>IF(ISBLANK('Flight Groups'!C14),"",'Flight Groups'!G14)</f>
        <v/>
      </c>
      <c r="F13" s="237">
        <f t="shared" si="9"/>
        <v>5</v>
      </c>
      <c r="G13" s="237" t="str">
        <f>IF(ISBLANK('Flight Groups'!C14),"",'Flight Groups'!C14)</f>
        <v/>
      </c>
      <c r="H13" s="237" t="str">
        <f t="shared" si="1"/>
        <v/>
      </c>
      <c r="I13" s="488" t="str">
        <f>IF(ISBLANK('Flight Groups'!C14),"",IF(H13=1,"A",IF(H13=2,"B",IF(H13=3,"C",IF(H13=4,"D","E")))))</f>
        <v/>
      </c>
      <c r="J13" s="237" t="str">
        <f>IF(G13="","",(RANK(F13,$F$5:$F$64,0)+COUNTIF($F$5:F13,F13)-1))</f>
        <v/>
      </c>
      <c r="K13" s="238" t="str">
        <f t="shared" ca="1" si="10"/>
        <v/>
      </c>
      <c r="L13" s="484"/>
      <c r="M13" s="485"/>
      <c r="N13" s="486"/>
      <c r="O13" s="486"/>
      <c r="P13" s="546"/>
      <c r="Q13" s="588">
        <f t="shared" si="11"/>
        <v>0</v>
      </c>
      <c r="R13" s="434">
        <f>IF(ISBLANK('Flight Groups'!C14),0,IF(P13="yes",0,(IF(L13=$L$2,L13*60-M13,IF(L13&gt;$L$2,($L$2*60)-(L13-$L$2)*60-M13,L13*60+M13)))-Q13+O13))</f>
        <v>0</v>
      </c>
      <c r="S13" s="399">
        <f t="shared" si="2"/>
        <v>0</v>
      </c>
      <c r="T13" s="240">
        <f t="shared" si="12"/>
        <v>7</v>
      </c>
      <c r="U13" s="230"/>
      <c r="V13" s="278">
        <v>9</v>
      </c>
      <c r="W13" s="230" t="str">
        <f t="shared" ca="1" si="3"/>
        <v/>
      </c>
      <c r="X13" s="402">
        <f t="shared" ca="1" si="13"/>
        <v>0</v>
      </c>
      <c r="Y13" s="39" t="str">
        <f t="shared" ca="1" si="14"/>
        <v/>
      </c>
      <c r="Z13" s="232">
        <f>RANK(S13,$S$5:$S$64,0)+COUNTIF($S$5:S13,S13)-1</f>
        <v>9</v>
      </c>
      <c r="AA13" s="233">
        <f t="shared" si="4"/>
        <v>0</v>
      </c>
      <c r="AB13" s="234">
        <f t="shared" si="15"/>
        <v>0</v>
      </c>
      <c r="AC13" s="234">
        <f t="shared" si="5"/>
        <v>0</v>
      </c>
      <c r="AD13" s="234">
        <f t="shared" si="16"/>
        <v>0</v>
      </c>
      <c r="AE13" s="234">
        <f t="shared" si="6"/>
        <v>0</v>
      </c>
      <c r="AF13" s="234">
        <f t="shared" si="17"/>
        <v>0</v>
      </c>
      <c r="AG13" s="234">
        <f t="shared" si="7"/>
        <v>0</v>
      </c>
      <c r="AH13" s="234">
        <f t="shared" si="18"/>
        <v>0</v>
      </c>
      <c r="AI13" s="234">
        <f t="shared" si="8"/>
        <v>0</v>
      </c>
      <c r="AJ13" s="234">
        <f t="shared" si="19"/>
        <v>0</v>
      </c>
      <c r="AK13" s="234">
        <f t="shared" ca="1" si="20"/>
        <v>0</v>
      </c>
    </row>
    <row r="14" spans="2:38" ht="23.1" customHeight="1">
      <c r="B14" s="299" t="s">
        <v>33</v>
      </c>
      <c r="C14" s="235">
        <v>10</v>
      </c>
      <c r="D14" s="236" t="str">
        <f t="shared" si="0"/>
        <v/>
      </c>
      <c r="E14" s="237" t="str">
        <f>IF(ISBLANK('Flight Groups'!C15),"",'Flight Groups'!G15)</f>
        <v/>
      </c>
      <c r="F14" s="237">
        <f t="shared" si="9"/>
        <v>5</v>
      </c>
      <c r="G14" s="237" t="str">
        <f>IF(ISBLANK('Flight Groups'!C15),"",'Flight Groups'!C15)</f>
        <v/>
      </c>
      <c r="H14" s="237" t="str">
        <f t="shared" si="1"/>
        <v/>
      </c>
      <c r="I14" s="488" t="str">
        <f>IF(ISBLANK('Flight Groups'!C15),"",IF(H14=1,"A",IF(H14=2,"B",IF(H14=3,"C",IF(H14=4,"D","E")))))</f>
        <v/>
      </c>
      <c r="J14" s="237" t="str">
        <f>IF(G14="","",(RANK(F14,$F$5:$F$64,0)+COUNTIF($F$5:F14,F14)-1))</f>
        <v/>
      </c>
      <c r="K14" s="238" t="str">
        <f t="shared" ca="1" si="10"/>
        <v/>
      </c>
      <c r="L14" s="484"/>
      <c r="M14" s="485"/>
      <c r="N14" s="486"/>
      <c r="O14" s="486"/>
      <c r="P14" s="546"/>
      <c r="Q14" s="588">
        <f t="shared" si="11"/>
        <v>0</v>
      </c>
      <c r="R14" s="434">
        <f>IF(ISBLANK('Flight Groups'!C15),0,IF(P14="yes",0,(IF(L14=$L$2,L14*60-M14,IF(L14&gt;$L$2,($L$2*60)-(L14-$L$2)*60-M14,L14*60+M14)))-Q14+O14))</f>
        <v>0</v>
      </c>
      <c r="S14" s="399">
        <f t="shared" si="2"/>
        <v>0</v>
      </c>
      <c r="T14" s="240">
        <f t="shared" si="12"/>
        <v>7</v>
      </c>
      <c r="U14" s="230"/>
      <c r="V14" s="278">
        <v>10</v>
      </c>
      <c r="W14" s="230" t="str">
        <f t="shared" ca="1" si="3"/>
        <v/>
      </c>
      <c r="X14" s="402">
        <f t="shared" ca="1" si="13"/>
        <v>0</v>
      </c>
      <c r="Y14" s="39" t="str">
        <f t="shared" ca="1" si="14"/>
        <v/>
      </c>
      <c r="Z14" s="232">
        <f>RANK(S14,$S$5:$S$64,0)+COUNTIF($S$5:S14,S14)-1</f>
        <v>10</v>
      </c>
      <c r="AA14" s="233">
        <f t="shared" si="4"/>
        <v>0</v>
      </c>
      <c r="AB14" s="234">
        <f t="shared" si="15"/>
        <v>0</v>
      </c>
      <c r="AC14" s="234">
        <f t="shared" si="5"/>
        <v>0</v>
      </c>
      <c r="AD14" s="234">
        <f t="shared" si="16"/>
        <v>0</v>
      </c>
      <c r="AE14" s="234">
        <f t="shared" si="6"/>
        <v>0</v>
      </c>
      <c r="AF14" s="234">
        <f t="shared" si="17"/>
        <v>0</v>
      </c>
      <c r="AG14" s="234">
        <f t="shared" si="7"/>
        <v>0</v>
      </c>
      <c r="AH14" s="234">
        <f t="shared" si="18"/>
        <v>0</v>
      </c>
      <c r="AI14" s="234">
        <f t="shared" si="8"/>
        <v>0</v>
      </c>
      <c r="AJ14" s="234">
        <f t="shared" si="19"/>
        <v>0</v>
      </c>
      <c r="AK14" s="234">
        <f t="shared" ca="1" si="20"/>
        <v>0</v>
      </c>
    </row>
    <row r="15" spans="2:38" ht="23.1" customHeight="1">
      <c r="B15" s="300">
        <f>IF("d"="","",COUNTIF(I:I,"d")-COUNTIFS(I:I,"d",L:L,0))</f>
        <v>0</v>
      </c>
      <c r="C15" s="235">
        <v>11</v>
      </c>
      <c r="D15" s="236" t="str">
        <f t="shared" si="0"/>
        <v/>
      </c>
      <c r="E15" s="237" t="str">
        <f>IF(ISBLANK('Flight Groups'!C16),"",'Flight Groups'!G16)</f>
        <v/>
      </c>
      <c r="F15" s="237">
        <f t="shared" si="9"/>
        <v>5</v>
      </c>
      <c r="G15" s="237" t="str">
        <f>IF(ISBLANK('Flight Groups'!C16),"",'Flight Groups'!C16)</f>
        <v/>
      </c>
      <c r="H15" s="237" t="str">
        <f t="shared" si="1"/>
        <v/>
      </c>
      <c r="I15" s="488" t="str">
        <f>IF(ISBLANK('Flight Groups'!C16),"",IF(H15=1,"A",IF(H15=2,"B",IF(H15=3,"C",IF(H15=4,"D","E")))))</f>
        <v/>
      </c>
      <c r="J15" s="237" t="str">
        <f>IF(G15="","",(RANK(F15,$F$5:$F$64,0)+COUNTIF($F$5:F15,F15)-1))</f>
        <v/>
      </c>
      <c r="K15" s="238" t="str">
        <f t="shared" ca="1" si="10"/>
        <v/>
      </c>
      <c r="L15" s="294"/>
      <c r="M15" s="295"/>
      <c r="N15" s="239"/>
      <c r="O15" s="239"/>
      <c r="P15" s="546"/>
      <c r="Q15" s="588">
        <f t="shared" si="11"/>
        <v>0</v>
      </c>
      <c r="R15" s="434">
        <f>IF(ISBLANK('Flight Groups'!C16),0,IF(P15="yes",0,(IF(L15=$L$2,L15*60-M15,IF(L15&gt;$L$2,($L$2*60)-(L15-$L$2)*60-M15,L15*60+M15)))-Q15+O15))</f>
        <v>0</v>
      </c>
      <c r="S15" s="399">
        <f t="shared" si="2"/>
        <v>0</v>
      </c>
      <c r="T15" s="240">
        <f t="shared" si="12"/>
        <v>7</v>
      </c>
      <c r="U15" s="230"/>
      <c r="V15" s="278">
        <v>11</v>
      </c>
      <c r="W15" s="230" t="str">
        <f t="shared" ca="1" si="3"/>
        <v/>
      </c>
      <c r="X15" s="402">
        <f t="shared" ca="1" si="13"/>
        <v>0</v>
      </c>
      <c r="Y15" s="39" t="str">
        <f t="shared" ca="1" si="14"/>
        <v/>
      </c>
      <c r="Z15" s="232">
        <f>RANK(S15,$S$5:$S$64,0)+COUNTIF($S$5:S15,S15)-1</f>
        <v>11</v>
      </c>
      <c r="AA15" s="233">
        <f t="shared" si="4"/>
        <v>0</v>
      </c>
      <c r="AB15" s="234">
        <f t="shared" si="15"/>
        <v>0</v>
      </c>
      <c r="AC15" s="234">
        <f t="shared" si="5"/>
        <v>0</v>
      </c>
      <c r="AD15" s="234">
        <f t="shared" si="16"/>
        <v>0</v>
      </c>
      <c r="AE15" s="234">
        <f t="shared" si="6"/>
        <v>0</v>
      </c>
      <c r="AF15" s="234">
        <f t="shared" si="17"/>
        <v>0</v>
      </c>
      <c r="AG15" s="234">
        <f t="shared" si="7"/>
        <v>0</v>
      </c>
      <c r="AH15" s="234">
        <f t="shared" si="18"/>
        <v>0</v>
      </c>
      <c r="AI15" s="234">
        <f t="shared" si="8"/>
        <v>0</v>
      </c>
      <c r="AJ15" s="234">
        <f t="shared" si="19"/>
        <v>0</v>
      </c>
      <c r="AK15" s="234">
        <f t="shared" ca="1" si="20"/>
        <v>0</v>
      </c>
    </row>
    <row r="16" spans="2:38" ht="23.1" customHeight="1">
      <c r="C16" s="235">
        <v>12</v>
      </c>
      <c r="D16" s="236" t="str">
        <f t="shared" si="0"/>
        <v/>
      </c>
      <c r="E16" s="237" t="str">
        <f>IF(ISBLANK('Flight Groups'!C17),"",'Flight Groups'!G17)</f>
        <v/>
      </c>
      <c r="F16" s="237">
        <f t="shared" si="9"/>
        <v>5</v>
      </c>
      <c r="G16" s="237" t="str">
        <f>IF(ISBLANK('Flight Groups'!C17),"",'Flight Groups'!C17)</f>
        <v/>
      </c>
      <c r="H16" s="237" t="str">
        <f t="shared" si="1"/>
        <v/>
      </c>
      <c r="I16" s="488" t="str">
        <f>IF(ISBLANK('Flight Groups'!C17),"",IF(H16=1,"A",IF(H16=2,"B",IF(H16=3,"C",IF(H16=4,"D","E")))))</f>
        <v/>
      </c>
      <c r="J16" s="237" t="str">
        <f>IF(G16="","",(RANK(F16,$F$5:$F$64,0)+COUNTIF($F$5:F16,F16)-1))</f>
        <v/>
      </c>
      <c r="K16" s="238" t="str">
        <f t="shared" ca="1" si="10"/>
        <v/>
      </c>
      <c r="L16" s="294"/>
      <c r="M16" s="295"/>
      <c r="N16" s="239"/>
      <c r="O16" s="239"/>
      <c r="P16" s="546"/>
      <c r="Q16" s="588">
        <f t="shared" si="11"/>
        <v>0</v>
      </c>
      <c r="R16" s="434">
        <f>IF(ISBLANK('Flight Groups'!C17),0,IF(P16="yes",0,(IF(L16=$L$2,L16*60-M16,IF(L16&gt;$L$2,($L$2*60)-(L16-$L$2)*60-M16,L16*60+M16)))-Q16+O16))</f>
        <v>0</v>
      </c>
      <c r="S16" s="399">
        <f t="shared" si="2"/>
        <v>0</v>
      </c>
      <c r="T16" s="240">
        <f t="shared" si="12"/>
        <v>7</v>
      </c>
      <c r="U16" s="230"/>
      <c r="V16" s="278">
        <v>12</v>
      </c>
      <c r="W16" s="230" t="str">
        <f t="shared" ca="1" si="3"/>
        <v/>
      </c>
      <c r="X16" s="402">
        <f t="shared" ca="1" si="13"/>
        <v>0</v>
      </c>
      <c r="Y16" s="39" t="str">
        <f t="shared" ca="1" si="14"/>
        <v/>
      </c>
      <c r="Z16" s="232">
        <f>RANK(S16,$S$5:$S$64,0)+COUNTIF($S$5:S16,S16)-1</f>
        <v>12</v>
      </c>
      <c r="AA16" s="233">
        <f t="shared" si="4"/>
        <v>0</v>
      </c>
      <c r="AB16" s="234">
        <f t="shared" si="15"/>
        <v>0</v>
      </c>
      <c r="AC16" s="234">
        <f t="shared" si="5"/>
        <v>0</v>
      </c>
      <c r="AD16" s="234">
        <f t="shared" si="16"/>
        <v>0</v>
      </c>
      <c r="AE16" s="234">
        <f t="shared" si="6"/>
        <v>0</v>
      </c>
      <c r="AF16" s="234">
        <f t="shared" si="17"/>
        <v>0</v>
      </c>
      <c r="AG16" s="234">
        <f t="shared" si="7"/>
        <v>0</v>
      </c>
      <c r="AH16" s="234">
        <f t="shared" si="18"/>
        <v>0</v>
      </c>
      <c r="AI16" s="234">
        <f t="shared" si="8"/>
        <v>0</v>
      </c>
      <c r="AJ16" s="234">
        <f t="shared" si="19"/>
        <v>0</v>
      </c>
      <c r="AK16" s="234">
        <f t="shared" ca="1" si="20"/>
        <v>0</v>
      </c>
    </row>
    <row r="17" spans="2:37" ht="23.1" customHeight="1">
      <c r="B17" s="299" t="s">
        <v>71</v>
      </c>
      <c r="C17" s="235">
        <v>13</v>
      </c>
      <c r="D17" s="236" t="str">
        <f t="shared" si="0"/>
        <v/>
      </c>
      <c r="E17" s="237" t="str">
        <f>IF(ISBLANK('Flight Groups'!C18),"",'Flight Groups'!G18)</f>
        <v/>
      </c>
      <c r="F17" s="237">
        <f t="shared" si="9"/>
        <v>5</v>
      </c>
      <c r="G17" s="237" t="str">
        <f>IF(ISBLANK('Flight Groups'!C18),"",'Flight Groups'!C18)</f>
        <v/>
      </c>
      <c r="H17" s="237" t="str">
        <f t="shared" si="1"/>
        <v/>
      </c>
      <c r="I17" s="488" t="str">
        <f>IF(ISBLANK('Flight Groups'!C18),"",IF(H17=1,"A",IF(H17=2,"B",IF(H17=3,"C",IF(H17=4,"D","E")))))</f>
        <v/>
      </c>
      <c r="J17" s="237" t="str">
        <f>IF(G17="","",(RANK(F17,$F$5:$F$64,0)+COUNTIF($F$5:F17,F17)-1))</f>
        <v/>
      </c>
      <c r="K17" s="238" t="str">
        <f t="shared" ca="1" si="10"/>
        <v/>
      </c>
      <c r="L17" s="294"/>
      <c r="M17" s="295"/>
      <c r="N17" s="239"/>
      <c r="O17" s="239"/>
      <c r="P17" s="546"/>
      <c r="Q17" s="588">
        <f t="shared" si="11"/>
        <v>0</v>
      </c>
      <c r="R17" s="434">
        <f>IF(ISBLANK('Flight Groups'!C18),0,IF(P17="yes",0,(IF(L17=$L$2,L17*60-M17,IF(L17&gt;$L$2,($L$2*60)-(L17-$L$2)*60-M17,L17*60+M17)))-Q17+O17))</f>
        <v>0</v>
      </c>
      <c r="S17" s="399">
        <f t="shared" si="2"/>
        <v>0</v>
      </c>
      <c r="T17" s="240">
        <f t="shared" si="12"/>
        <v>7</v>
      </c>
      <c r="U17" s="230"/>
      <c r="V17" s="278">
        <v>13</v>
      </c>
      <c r="W17" s="230" t="str">
        <f t="shared" ca="1" si="3"/>
        <v/>
      </c>
      <c r="X17" s="402">
        <f t="shared" ca="1" si="13"/>
        <v>0</v>
      </c>
      <c r="Y17" s="39" t="str">
        <f t="shared" ca="1" si="14"/>
        <v/>
      </c>
      <c r="Z17" s="232">
        <f>RANK(S17,$S$5:$S$64,0)+COUNTIF($S$5:S17,S17)-1</f>
        <v>13</v>
      </c>
      <c r="AA17" s="233">
        <f t="shared" si="4"/>
        <v>0</v>
      </c>
      <c r="AB17" s="234">
        <f t="shared" si="15"/>
        <v>0</v>
      </c>
      <c r="AC17" s="234">
        <f t="shared" si="5"/>
        <v>0</v>
      </c>
      <c r="AD17" s="234">
        <f t="shared" si="16"/>
        <v>0</v>
      </c>
      <c r="AE17" s="234">
        <f t="shared" si="6"/>
        <v>0</v>
      </c>
      <c r="AF17" s="234">
        <f t="shared" si="17"/>
        <v>0</v>
      </c>
      <c r="AG17" s="234">
        <f t="shared" si="7"/>
        <v>0</v>
      </c>
      <c r="AH17" s="234">
        <f t="shared" si="18"/>
        <v>0</v>
      </c>
      <c r="AI17" s="234">
        <f t="shared" si="8"/>
        <v>0</v>
      </c>
      <c r="AJ17" s="234">
        <f t="shared" si="19"/>
        <v>0</v>
      </c>
      <c r="AK17" s="234">
        <f t="shared" ca="1" si="20"/>
        <v>0</v>
      </c>
    </row>
    <row r="18" spans="2:37" ht="23.1" customHeight="1">
      <c r="B18" s="301">
        <f>IF("e"="","",COUNTIF(I:I,"e")-COUNTIFS(I:I,"e",L:L,0))</f>
        <v>0</v>
      </c>
      <c r="C18" s="235">
        <v>14</v>
      </c>
      <c r="D18" s="236" t="str">
        <f t="shared" si="0"/>
        <v/>
      </c>
      <c r="E18" s="237" t="str">
        <f>IF(ISBLANK('Flight Groups'!C19),"",'Flight Groups'!G19)</f>
        <v/>
      </c>
      <c r="F18" s="237">
        <f t="shared" si="9"/>
        <v>5</v>
      </c>
      <c r="G18" s="237" t="str">
        <f>IF(ISBLANK('Flight Groups'!C19),"",'Flight Groups'!C19)</f>
        <v/>
      </c>
      <c r="H18" s="237" t="str">
        <f t="shared" si="1"/>
        <v/>
      </c>
      <c r="I18" s="488" t="str">
        <f>IF(ISBLANK('Flight Groups'!C19),"",IF(H18=1,"A",IF(H18=2,"B",IF(H18=3,"C",IF(H18=4,"D","E")))))</f>
        <v/>
      </c>
      <c r="J18" s="237" t="str">
        <f>IF(G18="","",(RANK(F18,$F$5:$F$64,0)+COUNTIF($F$5:F18,F18)-1))</f>
        <v/>
      </c>
      <c r="K18" s="238" t="str">
        <f t="shared" ca="1" si="10"/>
        <v/>
      </c>
      <c r="L18" s="294"/>
      <c r="M18" s="295"/>
      <c r="N18" s="239"/>
      <c r="O18" s="239"/>
      <c r="P18" s="546"/>
      <c r="Q18" s="588">
        <f t="shared" si="11"/>
        <v>0</v>
      </c>
      <c r="R18" s="434">
        <f>IF(ISBLANK('Flight Groups'!C19),0,IF(P18="yes",0,(IF(L18=$L$2,L18*60-M18,IF(L18&gt;$L$2,($L$2*60)-(L18-$L$2)*60-M18,L18*60+M18)))-Q18+O18))</f>
        <v>0</v>
      </c>
      <c r="S18" s="399">
        <f t="shared" si="2"/>
        <v>0</v>
      </c>
      <c r="T18" s="240">
        <f t="shared" si="12"/>
        <v>7</v>
      </c>
      <c r="U18" s="230"/>
      <c r="V18" s="278">
        <v>14</v>
      </c>
      <c r="W18" s="230" t="str">
        <f t="shared" ca="1" si="3"/>
        <v/>
      </c>
      <c r="X18" s="402">
        <f t="shared" ca="1" si="13"/>
        <v>0</v>
      </c>
      <c r="Y18" s="39" t="str">
        <f t="shared" ca="1" si="14"/>
        <v/>
      </c>
      <c r="Z18" s="232">
        <f>RANK(S18,$S$5:$S$64,0)+COUNTIF($S$5:S18,S18)-1</f>
        <v>14</v>
      </c>
      <c r="AA18" s="233">
        <f t="shared" si="4"/>
        <v>0</v>
      </c>
      <c r="AB18" s="234">
        <f t="shared" si="15"/>
        <v>0</v>
      </c>
      <c r="AC18" s="234">
        <f t="shared" si="5"/>
        <v>0</v>
      </c>
      <c r="AD18" s="234">
        <f t="shared" si="16"/>
        <v>0</v>
      </c>
      <c r="AE18" s="234">
        <f t="shared" si="6"/>
        <v>0</v>
      </c>
      <c r="AF18" s="234">
        <f t="shared" si="17"/>
        <v>0</v>
      </c>
      <c r="AG18" s="234">
        <f t="shared" si="7"/>
        <v>0</v>
      </c>
      <c r="AH18" s="234">
        <f t="shared" si="18"/>
        <v>0</v>
      </c>
      <c r="AI18" s="234">
        <f t="shared" si="8"/>
        <v>0</v>
      </c>
      <c r="AJ18" s="234">
        <f t="shared" si="19"/>
        <v>0</v>
      </c>
      <c r="AK18" s="234">
        <f t="shared" ca="1" si="20"/>
        <v>0</v>
      </c>
    </row>
    <row r="19" spans="2:37" ht="23.1" customHeight="1">
      <c r="C19" s="235">
        <v>15</v>
      </c>
      <c r="D19" s="236" t="str">
        <f t="shared" si="0"/>
        <v/>
      </c>
      <c r="E19" s="237" t="str">
        <f>IF(ISBLANK('Flight Groups'!C20),"",'Flight Groups'!G20)</f>
        <v/>
      </c>
      <c r="F19" s="237">
        <f t="shared" si="9"/>
        <v>5</v>
      </c>
      <c r="G19" s="237" t="str">
        <f>IF(ISBLANK('Flight Groups'!C20),"",'Flight Groups'!C20)</f>
        <v/>
      </c>
      <c r="H19" s="237" t="str">
        <f t="shared" si="1"/>
        <v/>
      </c>
      <c r="I19" s="488" t="str">
        <f>IF(ISBLANK('Flight Groups'!C20),"",IF(H19=1,"A",IF(H19=2,"B",IF(H19=3,"C",IF(H19=4,"D","E")))))</f>
        <v/>
      </c>
      <c r="J19" s="237" t="str">
        <f>IF(G19="","",(RANK(F19,$F$5:$F$64,0)+COUNTIF($F$5:F19,F19)-1))</f>
        <v/>
      </c>
      <c r="K19" s="238" t="str">
        <f t="shared" ca="1" si="10"/>
        <v/>
      </c>
      <c r="L19" s="294"/>
      <c r="M19" s="295"/>
      <c r="N19" s="239"/>
      <c r="O19" s="239"/>
      <c r="P19" s="546"/>
      <c r="Q19" s="588">
        <f t="shared" si="11"/>
        <v>0</v>
      </c>
      <c r="R19" s="434">
        <f>IF(ISBLANK('Flight Groups'!C20),0,IF(P19="yes",0,(IF(L19=$L$2,L19*60-M19,IF(L19&gt;$L$2,($L$2*60)-(L19-$L$2)*60-M19,L19*60+M19)))-Q19+O19))</f>
        <v>0</v>
      </c>
      <c r="S19" s="399">
        <f t="shared" si="2"/>
        <v>0</v>
      </c>
      <c r="T19" s="240">
        <f t="shared" si="12"/>
        <v>7</v>
      </c>
      <c r="U19" s="230"/>
      <c r="V19" s="278">
        <v>15</v>
      </c>
      <c r="W19" s="230" t="str">
        <f t="shared" ca="1" si="3"/>
        <v/>
      </c>
      <c r="X19" s="402">
        <f t="shared" ca="1" si="13"/>
        <v>0</v>
      </c>
      <c r="Y19" s="39" t="str">
        <f t="shared" ca="1" si="14"/>
        <v/>
      </c>
      <c r="Z19" s="232">
        <f>RANK(S19,$S$5:$S$64,0)+COUNTIF($S$5:S19,S19)-1</f>
        <v>15</v>
      </c>
      <c r="AA19" s="233">
        <f t="shared" si="4"/>
        <v>0</v>
      </c>
      <c r="AB19" s="234">
        <f t="shared" si="15"/>
        <v>0</v>
      </c>
      <c r="AC19" s="234">
        <f t="shared" si="5"/>
        <v>0</v>
      </c>
      <c r="AD19" s="234">
        <f t="shared" si="16"/>
        <v>0</v>
      </c>
      <c r="AE19" s="234">
        <f t="shared" si="6"/>
        <v>0</v>
      </c>
      <c r="AF19" s="234">
        <f t="shared" si="17"/>
        <v>0</v>
      </c>
      <c r="AG19" s="234">
        <f t="shared" si="7"/>
        <v>0</v>
      </c>
      <c r="AH19" s="234">
        <f t="shared" si="18"/>
        <v>0</v>
      </c>
      <c r="AI19" s="234">
        <f t="shared" si="8"/>
        <v>0</v>
      </c>
      <c r="AJ19" s="234">
        <f t="shared" si="19"/>
        <v>0</v>
      </c>
      <c r="AK19" s="234">
        <f t="shared" ca="1" si="20"/>
        <v>0</v>
      </c>
    </row>
    <row r="20" spans="2:37" ht="23.1" customHeight="1">
      <c r="C20" s="235">
        <v>16</v>
      </c>
      <c r="D20" s="236" t="str">
        <f t="shared" si="0"/>
        <v/>
      </c>
      <c r="E20" s="237" t="str">
        <f>IF(ISBLANK('Flight Groups'!C21),"",'Flight Groups'!G21)</f>
        <v/>
      </c>
      <c r="F20" s="237">
        <f t="shared" si="9"/>
        <v>5</v>
      </c>
      <c r="G20" s="237" t="str">
        <f>IF(ISBLANK('Flight Groups'!C21),"",'Flight Groups'!C21)</f>
        <v/>
      </c>
      <c r="H20" s="237" t="str">
        <f t="shared" si="1"/>
        <v/>
      </c>
      <c r="I20" s="488" t="str">
        <f>IF(ISBLANK('Flight Groups'!C21),"",IF(H20=1,"A",IF(H20=2,"B",IF(H20=3,"C",IF(H20=4,"D","E")))))</f>
        <v/>
      </c>
      <c r="J20" s="237" t="str">
        <f>IF(G20="","",(RANK(F20,$F$5:$F$64,0)+COUNTIF($F$5:F20,F20)-1))</f>
        <v/>
      </c>
      <c r="K20" s="238" t="str">
        <f t="shared" ca="1" si="10"/>
        <v/>
      </c>
      <c r="L20" s="294"/>
      <c r="M20" s="295"/>
      <c r="N20" s="239"/>
      <c r="O20" s="239"/>
      <c r="P20" s="546"/>
      <c r="Q20" s="588">
        <f t="shared" si="11"/>
        <v>0</v>
      </c>
      <c r="R20" s="434">
        <f>IF(ISBLANK('Flight Groups'!C21),0,IF(P20="yes",0,(IF(L20=$L$2,L20*60-M20,IF(L20&gt;$L$2,($L$2*60)-(L20-$L$2)*60-M20,L20*60+M20)))-Q20+O20))</f>
        <v>0</v>
      </c>
      <c r="S20" s="399">
        <f t="shared" si="2"/>
        <v>0</v>
      </c>
      <c r="T20" s="240">
        <f t="shared" si="12"/>
        <v>7</v>
      </c>
      <c r="U20" s="230"/>
      <c r="V20" s="278">
        <v>16</v>
      </c>
      <c r="W20" s="230" t="str">
        <f t="shared" ca="1" si="3"/>
        <v/>
      </c>
      <c r="X20" s="402">
        <f t="shared" ca="1" si="13"/>
        <v>0</v>
      </c>
      <c r="Y20" s="39" t="str">
        <f t="shared" ca="1" si="14"/>
        <v/>
      </c>
      <c r="Z20" s="232">
        <f>RANK(S20,$S$5:$S$64,0)+COUNTIF($S$5:S20,S20)-1</f>
        <v>16</v>
      </c>
      <c r="AA20" s="233">
        <f t="shared" si="4"/>
        <v>0</v>
      </c>
      <c r="AB20" s="234">
        <f t="shared" si="15"/>
        <v>0</v>
      </c>
      <c r="AC20" s="234">
        <f t="shared" si="5"/>
        <v>0</v>
      </c>
      <c r="AD20" s="234">
        <f t="shared" si="16"/>
        <v>0</v>
      </c>
      <c r="AE20" s="234">
        <f t="shared" si="6"/>
        <v>0</v>
      </c>
      <c r="AF20" s="234">
        <f t="shared" si="17"/>
        <v>0</v>
      </c>
      <c r="AG20" s="234">
        <f t="shared" si="7"/>
        <v>0</v>
      </c>
      <c r="AH20" s="234">
        <f t="shared" si="18"/>
        <v>0</v>
      </c>
      <c r="AI20" s="234">
        <f t="shared" si="8"/>
        <v>0</v>
      </c>
      <c r="AJ20" s="234">
        <f t="shared" si="19"/>
        <v>0</v>
      </c>
      <c r="AK20" s="234">
        <f t="shared" ca="1" si="20"/>
        <v>0</v>
      </c>
    </row>
    <row r="21" spans="2:37" ht="23.1" customHeight="1">
      <c r="C21" s="235">
        <v>17</v>
      </c>
      <c r="D21" s="236" t="str">
        <f t="shared" si="0"/>
        <v/>
      </c>
      <c r="E21" s="237" t="str">
        <f>IF(ISBLANK('Flight Groups'!C22),"",'Flight Groups'!G22)</f>
        <v/>
      </c>
      <c r="F21" s="237">
        <f t="shared" si="9"/>
        <v>5</v>
      </c>
      <c r="G21" s="237" t="str">
        <f>IF(ISBLANK('Flight Groups'!C22),"",'Flight Groups'!C22)</f>
        <v/>
      </c>
      <c r="H21" s="237" t="str">
        <f t="shared" si="1"/>
        <v/>
      </c>
      <c r="I21" s="488" t="str">
        <f>IF(ISBLANK('Flight Groups'!C22),"",IF(H21=1,"A",IF(H21=2,"B",IF(H21=3,"C",IF(H21=4,"D","E")))))</f>
        <v/>
      </c>
      <c r="J21" s="237" t="str">
        <f>IF(G21="","",(RANK(F21,$F$5:$F$64,0)+COUNTIF($F$5:F21,F21)-1))</f>
        <v/>
      </c>
      <c r="K21" s="238" t="str">
        <f t="shared" ca="1" si="10"/>
        <v/>
      </c>
      <c r="L21" s="294"/>
      <c r="M21" s="295"/>
      <c r="N21" s="239"/>
      <c r="O21" s="239"/>
      <c r="P21" s="546"/>
      <c r="Q21" s="588">
        <f t="shared" si="11"/>
        <v>0</v>
      </c>
      <c r="R21" s="434">
        <f>IF(ISBLANK('Flight Groups'!C22),0,IF(P21="yes",0,(IF(L21=$L$2,L21*60-M21,IF(L21&gt;$L$2,($L$2*60)-(L21-$L$2)*60-M21,L21*60+M21)))-Q21+O21))</f>
        <v>0</v>
      </c>
      <c r="S21" s="399">
        <f t="shared" si="2"/>
        <v>0</v>
      </c>
      <c r="T21" s="240">
        <f t="shared" si="12"/>
        <v>7</v>
      </c>
      <c r="U21" s="230"/>
      <c r="V21" s="278">
        <v>17</v>
      </c>
      <c r="W21" s="230" t="str">
        <f t="shared" ca="1" si="3"/>
        <v/>
      </c>
      <c r="X21" s="402">
        <f t="shared" ca="1" si="13"/>
        <v>0</v>
      </c>
      <c r="Y21" s="39" t="str">
        <f t="shared" ca="1" si="14"/>
        <v/>
      </c>
      <c r="Z21" s="232">
        <f>RANK(S21,$S$5:$S$64,0)+COUNTIF($S$5:S21,S21)-1</f>
        <v>17</v>
      </c>
      <c r="AA21" s="233">
        <f t="shared" si="4"/>
        <v>0</v>
      </c>
      <c r="AB21" s="234">
        <f t="shared" si="15"/>
        <v>0</v>
      </c>
      <c r="AC21" s="234">
        <f t="shared" si="5"/>
        <v>0</v>
      </c>
      <c r="AD21" s="234">
        <f t="shared" si="16"/>
        <v>0</v>
      </c>
      <c r="AE21" s="234">
        <f t="shared" si="6"/>
        <v>0</v>
      </c>
      <c r="AF21" s="234">
        <f t="shared" si="17"/>
        <v>0</v>
      </c>
      <c r="AG21" s="234">
        <f t="shared" si="7"/>
        <v>0</v>
      </c>
      <c r="AH21" s="234">
        <f t="shared" si="18"/>
        <v>0</v>
      </c>
      <c r="AI21" s="234">
        <f t="shared" si="8"/>
        <v>0</v>
      </c>
      <c r="AJ21" s="234">
        <f t="shared" si="19"/>
        <v>0</v>
      </c>
      <c r="AK21" s="234">
        <f t="shared" ca="1" si="20"/>
        <v>0</v>
      </c>
    </row>
    <row r="22" spans="2:37" ht="23.1" customHeight="1">
      <c r="C22" s="235">
        <v>18</v>
      </c>
      <c r="D22" s="236" t="str">
        <f t="shared" si="0"/>
        <v/>
      </c>
      <c r="E22" s="237" t="str">
        <f>IF(ISBLANK('Flight Groups'!C23),"",'Flight Groups'!G23)</f>
        <v/>
      </c>
      <c r="F22" s="237">
        <f t="shared" si="9"/>
        <v>5</v>
      </c>
      <c r="G22" s="237" t="str">
        <f>IF(ISBLANK('Flight Groups'!C23),"",'Flight Groups'!C23)</f>
        <v/>
      </c>
      <c r="H22" s="237" t="str">
        <f t="shared" si="1"/>
        <v/>
      </c>
      <c r="I22" s="488" t="str">
        <f>IF(ISBLANK('Flight Groups'!C23),"",IF(H22=1,"A",IF(H22=2,"B",IF(H22=3,"C",IF(H22=4,"D","E")))))</f>
        <v/>
      </c>
      <c r="J22" s="237" t="str">
        <f>IF(G22="","",(RANK(F22,$F$5:$F$64,0)+COUNTIF($F$5:F22,F22)-1))</f>
        <v/>
      </c>
      <c r="K22" s="238" t="str">
        <f t="shared" ca="1" si="10"/>
        <v/>
      </c>
      <c r="L22" s="294"/>
      <c r="M22" s="295"/>
      <c r="N22" s="239"/>
      <c r="O22" s="239"/>
      <c r="P22" s="546"/>
      <c r="Q22" s="588">
        <f t="shared" si="11"/>
        <v>0</v>
      </c>
      <c r="R22" s="434">
        <f>IF(ISBLANK('Flight Groups'!C23),0,IF(P22="yes",0,(IF(L22=$L$2,L22*60-M22,IF(L22&gt;$L$2,($L$2*60)-(L22-$L$2)*60-M22,L22*60+M22)))-Q22+O22))</f>
        <v>0</v>
      </c>
      <c r="S22" s="399">
        <f t="shared" si="2"/>
        <v>0</v>
      </c>
      <c r="T22" s="240">
        <f t="shared" si="12"/>
        <v>7</v>
      </c>
      <c r="U22" s="230"/>
      <c r="V22" s="278">
        <v>18</v>
      </c>
      <c r="W22" s="230" t="str">
        <f t="shared" ca="1" si="3"/>
        <v/>
      </c>
      <c r="X22" s="402">
        <f t="shared" ca="1" si="13"/>
        <v>0</v>
      </c>
      <c r="Y22" s="39" t="str">
        <f t="shared" ca="1" si="14"/>
        <v/>
      </c>
      <c r="Z22" s="232">
        <f>RANK(S22,$S$5:$S$64,0)+COUNTIF($S$5:S22,S22)-1</f>
        <v>18</v>
      </c>
      <c r="AA22" s="233">
        <f t="shared" si="4"/>
        <v>0</v>
      </c>
      <c r="AB22" s="234">
        <f t="shared" si="15"/>
        <v>0</v>
      </c>
      <c r="AC22" s="234">
        <f t="shared" si="5"/>
        <v>0</v>
      </c>
      <c r="AD22" s="234">
        <f t="shared" si="16"/>
        <v>0</v>
      </c>
      <c r="AE22" s="234">
        <f t="shared" si="6"/>
        <v>0</v>
      </c>
      <c r="AF22" s="234">
        <f t="shared" si="17"/>
        <v>0</v>
      </c>
      <c r="AG22" s="234">
        <f t="shared" si="7"/>
        <v>0</v>
      </c>
      <c r="AH22" s="234">
        <f t="shared" si="18"/>
        <v>0</v>
      </c>
      <c r="AI22" s="234">
        <f t="shared" si="8"/>
        <v>0</v>
      </c>
      <c r="AJ22" s="234">
        <f t="shared" si="19"/>
        <v>0</v>
      </c>
      <c r="AK22" s="234">
        <f t="shared" ca="1" si="20"/>
        <v>0</v>
      </c>
    </row>
    <row r="23" spans="2:37" ht="23.1" customHeight="1">
      <c r="C23" s="235">
        <v>19</v>
      </c>
      <c r="D23" s="236" t="str">
        <f t="shared" si="0"/>
        <v/>
      </c>
      <c r="E23" s="237" t="str">
        <f>IF(ISBLANK('Flight Groups'!C24),"",'Flight Groups'!G24)</f>
        <v/>
      </c>
      <c r="F23" s="237">
        <f t="shared" si="9"/>
        <v>5</v>
      </c>
      <c r="G23" s="237" t="str">
        <f>IF(ISBLANK('Flight Groups'!C24),"",'Flight Groups'!C24)</f>
        <v/>
      </c>
      <c r="H23" s="237" t="str">
        <f t="shared" si="1"/>
        <v/>
      </c>
      <c r="I23" s="488" t="str">
        <f>IF(ISBLANK('Flight Groups'!C24),"",IF(H23=1,"A",IF(H23=2,"B",IF(H23=3,"C",IF(H23=4,"D","E")))))</f>
        <v/>
      </c>
      <c r="J23" s="237" t="str">
        <f>IF(G23="","",(RANK(F23,$F$5:$F$64,0)+COUNTIF($F$5:F23,F23)-1))</f>
        <v/>
      </c>
      <c r="K23" s="238" t="str">
        <f t="shared" ca="1" si="10"/>
        <v/>
      </c>
      <c r="L23" s="294"/>
      <c r="M23" s="295"/>
      <c r="N23" s="239"/>
      <c r="O23" s="239"/>
      <c r="P23" s="546"/>
      <c r="Q23" s="588">
        <f t="shared" si="11"/>
        <v>0</v>
      </c>
      <c r="R23" s="434">
        <f>IF(ISBLANK('Flight Groups'!C24),0,IF(P23="yes",0,(IF(L23=$L$2,L23*60-M23,IF(L23&gt;$L$2,($L$2*60)-(L23-$L$2)*60-M23,L23*60+M23)))-Q23+O23))</f>
        <v>0</v>
      </c>
      <c r="S23" s="399">
        <f t="shared" si="2"/>
        <v>0</v>
      </c>
      <c r="T23" s="240">
        <f t="shared" si="12"/>
        <v>7</v>
      </c>
      <c r="U23" s="230"/>
      <c r="V23" s="278">
        <v>19</v>
      </c>
      <c r="W23" s="230" t="str">
        <f t="shared" ca="1" si="3"/>
        <v/>
      </c>
      <c r="X23" s="402">
        <f t="shared" ca="1" si="13"/>
        <v>0</v>
      </c>
      <c r="Y23" s="39" t="str">
        <f t="shared" ca="1" si="14"/>
        <v/>
      </c>
      <c r="Z23" s="232">
        <f>RANK(S23,$S$5:$S$64,0)+COUNTIF($S$5:S23,S23)-1</f>
        <v>19</v>
      </c>
      <c r="AA23" s="233">
        <f t="shared" si="4"/>
        <v>0</v>
      </c>
      <c r="AB23" s="234">
        <f t="shared" si="15"/>
        <v>0</v>
      </c>
      <c r="AC23" s="234">
        <f t="shared" si="5"/>
        <v>0</v>
      </c>
      <c r="AD23" s="234">
        <f t="shared" si="16"/>
        <v>0</v>
      </c>
      <c r="AE23" s="234">
        <f t="shared" si="6"/>
        <v>0</v>
      </c>
      <c r="AF23" s="234">
        <f t="shared" si="17"/>
        <v>0</v>
      </c>
      <c r="AG23" s="234">
        <f t="shared" si="7"/>
        <v>0</v>
      </c>
      <c r="AH23" s="234">
        <f t="shared" si="18"/>
        <v>0</v>
      </c>
      <c r="AI23" s="234">
        <f t="shared" si="8"/>
        <v>0</v>
      </c>
      <c r="AJ23" s="234">
        <f t="shared" si="19"/>
        <v>0</v>
      </c>
      <c r="AK23" s="234">
        <f t="shared" ca="1" si="20"/>
        <v>0</v>
      </c>
    </row>
    <row r="24" spans="2:37" ht="23.1" customHeight="1">
      <c r="C24" s="235">
        <v>20</v>
      </c>
      <c r="D24" s="236" t="str">
        <f t="shared" si="0"/>
        <v/>
      </c>
      <c r="E24" s="237" t="str">
        <f>IF(ISBLANK('Flight Groups'!C25),"",'Flight Groups'!G25)</f>
        <v/>
      </c>
      <c r="F24" s="237">
        <f t="shared" si="9"/>
        <v>5</v>
      </c>
      <c r="G24" s="237" t="str">
        <f>IF(ISBLANK('Flight Groups'!C25),"",'Flight Groups'!C25)</f>
        <v/>
      </c>
      <c r="H24" s="237" t="str">
        <f t="shared" si="1"/>
        <v/>
      </c>
      <c r="I24" s="488" t="str">
        <f>IF(ISBLANK('Flight Groups'!C25),"",IF(H24=1,"A",IF(H24=2,"B",IF(H24=3,"C",IF(H24=4,"D","E")))))</f>
        <v/>
      </c>
      <c r="J24" s="237" t="str">
        <f>IF(G24="","",(RANK(F24,$F$5:$F$64,0)+COUNTIF($F$5:F24,F24)-1))</f>
        <v/>
      </c>
      <c r="K24" s="238" t="str">
        <f t="shared" ca="1" si="10"/>
        <v/>
      </c>
      <c r="L24" s="294"/>
      <c r="M24" s="295"/>
      <c r="N24" s="239"/>
      <c r="O24" s="239"/>
      <c r="P24" s="546"/>
      <c r="Q24" s="588">
        <f t="shared" si="11"/>
        <v>0</v>
      </c>
      <c r="R24" s="434">
        <f>IF(ISBLANK('Flight Groups'!C25),0,IF(P24="yes",0,(IF(L24=$L$2,L24*60-M24,IF(L24&gt;$L$2,($L$2*60)-(L24-$L$2)*60-M24,L24*60+M24)))-Q24+O24))</f>
        <v>0</v>
      </c>
      <c r="S24" s="399">
        <f t="shared" si="2"/>
        <v>0</v>
      </c>
      <c r="T24" s="240">
        <f t="shared" si="12"/>
        <v>7</v>
      </c>
      <c r="U24" s="230"/>
      <c r="V24" s="278">
        <v>20</v>
      </c>
      <c r="W24" s="230" t="str">
        <f t="shared" ca="1" si="3"/>
        <v/>
      </c>
      <c r="X24" s="402">
        <f t="shared" ca="1" si="13"/>
        <v>0</v>
      </c>
      <c r="Y24" s="39" t="str">
        <f t="shared" ca="1" si="14"/>
        <v/>
      </c>
      <c r="Z24" s="232">
        <f>RANK(S24,$S$5:$S$64,0)+COUNTIF($S$5:S24,S24)-1</f>
        <v>20</v>
      </c>
      <c r="AA24" s="233">
        <f t="shared" si="4"/>
        <v>0</v>
      </c>
      <c r="AB24" s="234">
        <f t="shared" si="15"/>
        <v>0</v>
      </c>
      <c r="AC24" s="234">
        <f t="shared" si="5"/>
        <v>0</v>
      </c>
      <c r="AD24" s="234">
        <f>IF(AC24=0,0,(AC24/MAX($AC$5:$AC$64)*1000))</f>
        <v>0</v>
      </c>
      <c r="AE24" s="234">
        <f t="shared" si="6"/>
        <v>0</v>
      </c>
      <c r="AF24" s="234">
        <f t="shared" si="17"/>
        <v>0</v>
      </c>
      <c r="AG24" s="234">
        <f t="shared" si="7"/>
        <v>0</v>
      </c>
      <c r="AH24" s="234">
        <f t="shared" si="18"/>
        <v>0</v>
      </c>
      <c r="AI24" s="234">
        <f t="shared" si="8"/>
        <v>0</v>
      </c>
      <c r="AJ24" s="234">
        <f t="shared" si="19"/>
        <v>0</v>
      </c>
      <c r="AK24" s="234">
        <f t="shared" ca="1" si="20"/>
        <v>0</v>
      </c>
    </row>
    <row r="25" spans="2:37" ht="23.1" customHeight="1">
      <c r="C25" s="235">
        <v>21</v>
      </c>
      <c r="D25" s="236" t="str">
        <f t="shared" si="0"/>
        <v/>
      </c>
      <c r="E25" s="237" t="str">
        <f>IF(ISBLANK('Flight Groups'!C26),"",'Flight Groups'!G26)</f>
        <v/>
      </c>
      <c r="F25" s="237">
        <f t="shared" si="9"/>
        <v>5</v>
      </c>
      <c r="G25" s="237" t="str">
        <f>IF(ISBLANK('Flight Groups'!C26),"",'Flight Groups'!C26)</f>
        <v/>
      </c>
      <c r="H25" s="237" t="str">
        <f t="shared" si="1"/>
        <v/>
      </c>
      <c r="I25" s="488" t="str">
        <f>IF(ISBLANK('Flight Groups'!C26),"",IF(H25=1,"A",IF(H25=2,"B",IF(H25=3,"C",IF(H25=4,"D","E")))))</f>
        <v/>
      </c>
      <c r="J25" s="237" t="str">
        <f>IF(G25="","",(RANK(F25,$F$5:$F$64,0)+COUNTIF($F$5:F25,F25)-1))</f>
        <v/>
      </c>
      <c r="K25" s="238" t="str">
        <f t="shared" ca="1" si="10"/>
        <v/>
      </c>
      <c r="L25" s="294"/>
      <c r="M25" s="295"/>
      <c r="N25" s="239"/>
      <c r="O25" s="239"/>
      <c r="P25" s="546"/>
      <c r="Q25" s="588">
        <f t="shared" si="11"/>
        <v>0</v>
      </c>
      <c r="R25" s="434">
        <f>IF(ISBLANK('Flight Groups'!C26),0,IF(P25="yes",0,(IF(L25=$L$2,L25*60-M25,IF(L25&gt;$L$2,($L$2*60)-(L25-$L$2)*60-M25,L25*60+M25)))-Q25+O25))</f>
        <v>0</v>
      </c>
      <c r="S25" s="399">
        <f t="shared" si="2"/>
        <v>0</v>
      </c>
      <c r="T25" s="240">
        <f t="shared" si="12"/>
        <v>7</v>
      </c>
      <c r="U25" s="230"/>
      <c r="V25" s="278">
        <v>21</v>
      </c>
      <c r="W25" s="230" t="str">
        <f t="shared" ca="1" si="3"/>
        <v/>
      </c>
      <c r="X25" s="402">
        <f t="shared" ca="1" si="13"/>
        <v>0</v>
      </c>
      <c r="Y25" s="39" t="str">
        <f t="shared" ca="1" si="14"/>
        <v/>
      </c>
      <c r="Z25" s="232">
        <f>RANK(S25,$S$5:$S$64,0)+COUNTIF($S$5:S25,S25)-1</f>
        <v>21</v>
      </c>
      <c r="AA25" s="233">
        <f t="shared" si="4"/>
        <v>0</v>
      </c>
      <c r="AB25" s="234">
        <f t="shared" si="15"/>
        <v>0</v>
      </c>
      <c r="AC25" s="234">
        <f t="shared" si="5"/>
        <v>0</v>
      </c>
      <c r="AD25" s="234">
        <f t="shared" si="16"/>
        <v>0</v>
      </c>
      <c r="AE25" s="234">
        <f t="shared" si="6"/>
        <v>0</v>
      </c>
      <c r="AF25" s="234">
        <f t="shared" si="17"/>
        <v>0</v>
      </c>
      <c r="AG25" s="234">
        <f t="shared" si="7"/>
        <v>0</v>
      </c>
      <c r="AH25" s="234">
        <f t="shared" si="18"/>
        <v>0</v>
      </c>
      <c r="AI25" s="234">
        <f t="shared" si="8"/>
        <v>0</v>
      </c>
      <c r="AJ25" s="234">
        <f t="shared" si="19"/>
        <v>0</v>
      </c>
      <c r="AK25" s="234">
        <f t="shared" ca="1" si="20"/>
        <v>0</v>
      </c>
    </row>
    <row r="26" spans="2:37" ht="23.1" customHeight="1">
      <c r="C26" s="235">
        <v>22</v>
      </c>
      <c r="D26" s="236" t="str">
        <f t="shared" si="0"/>
        <v/>
      </c>
      <c r="E26" s="237" t="str">
        <f>IF(ISBLANK('Flight Groups'!C27),"",'Flight Groups'!G27)</f>
        <v/>
      </c>
      <c r="F26" s="237">
        <f t="shared" si="9"/>
        <v>5</v>
      </c>
      <c r="G26" s="237" t="str">
        <f>IF(ISBLANK('Flight Groups'!C27),"",'Flight Groups'!C27)</f>
        <v/>
      </c>
      <c r="H26" s="237" t="str">
        <f t="shared" si="1"/>
        <v/>
      </c>
      <c r="I26" s="488" t="str">
        <f>IF(ISBLANK('Flight Groups'!C27),"",IF(H26=1,"A",IF(H26=2,"B",IF(H26=3,"C",IF(H26=4,"D","E")))))</f>
        <v/>
      </c>
      <c r="J26" s="237" t="str">
        <f>IF(G26="","",(RANK(F26,$F$5:$F$64,0)+COUNTIF($F$5:F26,F26)-1))</f>
        <v/>
      </c>
      <c r="K26" s="238" t="str">
        <f t="shared" ca="1" si="10"/>
        <v/>
      </c>
      <c r="L26" s="294"/>
      <c r="M26" s="295"/>
      <c r="N26" s="239"/>
      <c r="O26" s="239"/>
      <c r="P26" s="546"/>
      <c r="Q26" s="588">
        <f t="shared" si="11"/>
        <v>0</v>
      </c>
      <c r="R26" s="434">
        <f>IF(ISBLANK('Flight Groups'!C27),0,IF(P26="yes",0,(IF(L26=$L$2,L26*60-M26,IF(L26&gt;$L$2,($L$2*60)-(L26-$L$2)*60-M26,L26*60+M26)))-Q26+O26))</f>
        <v>0</v>
      </c>
      <c r="S26" s="399">
        <f t="shared" si="2"/>
        <v>0</v>
      </c>
      <c r="T26" s="240">
        <f t="shared" si="12"/>
        <v>7</v>
      </c>
      <c r="U26" s="230"/>
      <c r="V26" s="278">
        <v>22</v>
      </c>
      <c r="W26" s="230" t="str">
        <f t="shared" ca="1" si="3"/>
        <v/>
      </c>
      <c r="X26" s="402">
        <f t="shared" ca="1" si="13"/>
        <v>0</v>
      </c>
      <c r="Y26" s="39" t="str">
        <f t="shared" ca="1" si="14"/>
        <v/>
      </c>
      <c r="Z26" s="232">
        <f>RANK(S26,$S$5:$S$64,0)+COUNTIF($S$5:S26,S26)-1</f>
        <v>22</v>
      </c>
      <c r="AA26" s="233">
        <f t="shared" si="4"/>
        <v>0</v>
      </c>
      <c r="AB26" s="234">
        <f t="shared" si="15"/>
        <v>0</v>
      </c>
      <c r="AC26" s="234">
        <f t="shared" si="5"/>
        <v>0</v>
      </c>
      <c r="AD26" s="234">
        <f t="shared" si="16"/>
        <v>0</v>
      </c>
      <c r="AE26" s="234">
        <f t="shared" si="6"/>
        <v>0</v>
      </c>
      <c r="AF26" s="234">
        <f t="shared" si="17"/>
        <v>0</v>
      </c>
      <c r="AG26" s="234">
        <f t="shared" si="7"/>
        <v>0</v>
      </c>
      <c r="AH26" s="234">
        <f t="shared" si="18"/>
        <v>0</v>
      </c>
      <c r="AI26" s="234">
        <f t="shared" si="8"/>
        <v>0</v>
      </c>
      <c r="AJ26" s="234">
        <f t="shared" si="19"/>
        <v>0</v>
      </c>
      <c r="AK26" s="234">
        <f t="shared" ca="1" si="20"/>
        <v>0</v>
      </c>
    </row>
    <row r="27" spans="2:37" ht="23.1" customHeight="1">
      <c r="C27" s="235">
        <v>23</v>
      </c>
      <c r="D27" s="236" t="str">
        <f t="shared" si="0"/>
        <v/>
      </c>
      <c r="E27" s="237" t="str">
        <f>IF(ISBLANK('Flight Groups'!C28),"",'Flight Groups'!G28)</f>
        <v/>
      </c>
      <c r="F27" s="237">
        <f t="shared" si="9"/>
        <v>5</v>
      </c>
      <c r="G27" s="237" t="str">
        <f>IF(ISBLANK('Flight Groups'!C28),"",'Flight Groups'!C28)</f>
        <v/>
      </c>
      <c r="H27" s="237" t="str">
        <f t="shared" si="1"/>
        <v/>
      </c>
      <c r="I27" s="488" t="str">
        <f>IF(ISBLANK('Flight Groups'!C28),"",IF(H27=1,"A",IF(H27=2,"B",IF(H27=3,"C",IF(H27=4,"D","E")))))</f>
        <v/>
      </c>
      <c r="J27" s="237" t="str">
        <f>IF(G27="","",(RANK(F27,$F$5:$F$64,0)+COUNTIF($F$5:F27,F27)-1))</f>
        <v/>
      </c>
      <c r="K27" s="238" t="str">
        <f t="shared" ca="1" si="10"/>
        <v/>
      </c>
      <c r="L27" s="294"/>
      <c r="M27" s="295"/>
      <c r="N27" s="239"/>
      <c r="O27" s="239"/>
      <c r="P27" s="546"/>
      <c r="Q27" s="588">
        <f t="shared" si="11"/>
        <v>0</v>
      </c>
      <c r="R27" s="434">
        <f>IF(ISBLANK('Flight Groups'!C28),0,IF(P27="yes",0,(IF(L27=$L$2,L27*60-M27,IF(L27&gt;$L$2,($L$2*60)-(L27-$L$2)*60-M27,L27*60+M27)))-Q27+O27))</f>
        <v>0</v>
      </c>
      <c r="S27" s="399">
        <f t="shared" si="2"/>
        <v>0</v>
      </c>
      <c r="T27" s="240">
        <f t="shared" si="12"/>
        <v>7</v>
      </c>
      <c r="U27" s="230"/>
      <c r="V27" s="278">
        <v>23</v>
      </c>
      <c r="W27" s="230" t="str">
        <f t="shared" ca="1" si="3"/>
        <v/>
      </c>
      <c r="X27" s="402">
        <f t="shared" ca="1" si="13"/>
        <v>0</v>
      </c>
      <c r="Y27" s="39" t="str">
        <f t="shared" ca="1" si="14"/>
        <v/>
      </c>
      <c r="Z27" s="232">
        <f>RANK(S27,$S$5:$S$64,0)+COUNTIF($S$5:S27,S27)-1</f>
        <v>23</v>
      </c>
      <c r="AA27" s="233">
        <f t="shared" si="4"/>
        <v>0</v>
      </c>
      <c r="AB27" s="234">
        <f t="shared" si="15"/>
        <v>0</v>
      </c>
      <c r="AC27" s="234">
        <f t="shared" si="5"/>
        <v>0</v>
      </c>
      <c r="AD27" s="234">
        <f t="shared" si="16"/>
        <v>0</v>
      </c>
      <c r="AE27" s="234">
        <f t="shared" si="6"/>
        <v>0</v>
      </c>
      <c r="AF27" s="234">
        <f t="shared" si="17"/>
        <v>0</v>
      </c>
      <c r="AG27" s="234">
        <f t="shared" si="7"/>
        <v>0</v>
      </c>
      <c r="AH27" s="234">
        <f t="shared" si="18"/>
        <v>0</v>
      </c>
      <c r="AI27" s="234">
        <f t="shared" si="8"/>
        <v>0</v>
      </c>
      <c r="AJ27" s="234">
        <f t="shared" si="19"/>
        <v>0</v>
      </c>
      <c r="AK27" s="234">
        <f t="shared" ca="1" si="20"/>
        <v>0</v>
      </c>
    </row>
    <row r="28" spans="2:37" ht="23.1" customHeight="1">
      <c r="C28" s="235">
        <v>24</v>
      </c>
      <c r="D28" s="236" t="str">
        <f t="shared" si="0"/>
        <v/>
      </c>
      <c r="E28" s="237" t="str">
        <f>IF(ISBLANK('Flight Groups'!C29),"",'Flight Groups'!G29)</f>
        <v/>
      </c>
      <c r="F28" s="237">
        <f t="shared" si="9"/>
        <v>5</v>
      </c>
      <c r="G28" s="237" t="str">
        <f>IF(ISBLANK('Flight Groups'!C29),"",'Flight Groups'!C29)</f>
        <v/>
      </c>
      <c r="H28" s="237" t="str">
        <f t="shared" si="1"/>
        <v/>
      </c>
      <c r="I28" s="488" t="str">
        <f>IF(ISBLANK('Flight Groups'!C29),"",IF(H28=1,"A",IF(H28=2,"B",IF(H28=3,"C",IF(H28=4,"D","E")))))</f>
        <v/>
      </c>
      <c r="J28" s="237" t="str">
        <f>IF(G28="","",(RANK(F28,$F$5:$F$64,0)+COUNTIF($F$5:F28,F28)-1))</f>
        <v/>
      </c>
      <c r="K28" s="238" t="str">
        <f t="shared" ca="1" si="10"/>
        <v/>
      </c>
      <c r="L28" s="294"/>
      <c r="M28" s="295"/>
      <c r="N28" s="239"/>
      <c r="O28" s="239"/>
      <c r="P28" s="546"/>
      <c r="Q28" s="588">
        <f t="shared" si="11"/>
        <v>0</v>
      </c>
      <c r="R28" s="434">
        <f>IF(ISBLANK('Flight Groups'!C29),0,IF(P28="yes",0,(IF(L28=$L$2,L28*60-M28,IF(L28&gt;$L$2,($L$2*60)-(L28-$L$2)*60-M28,L28*60+M28)))-Q28+O28))</f>
        <v>0</v>
      </c>
      <c r="S28" s="399">
        <f t="shared" si="2"/>
        <v>0</v>
      </c>
      <c r="T28" s="240">
        <f t="shared" si="12"/>
        <v>7</v>
      </c>
      <c r="U28" s="230"/>
      <c r="V28" s="278">
        <v>24</v>
      </c>
      <c r="W28" s="230" t="str">
        <f t="shared" ca="1" si="3"/>
        <v/>
      </c>
      <c r="X28" s="402">
        <f t="shared" ca="1" si="13"/>
        <v>0</v>
      </c>
      <c r="Y28" s="39" t="str">
        <f t="shared" ca="1" si="14"/>
        <v/>
      </c>
      <c r="Z28" s="232">
        <f>RANK(S28,$S$5:$S$64,0)+COUNTIF($S$5:S28,S28)-1</f>
        <v>24</v>
      </c>
      <c r="AA28" s="233">
        <f t="shared" si="4"/>
        <v>0</v>
      </c>
      <c r="AB28" s="234">
        <f t="shared" si="15"/>
        <v>0</v>
      </c>
      <c r="AC28" s="234">
        <f t="shared" si="5"/>
        <v>0</v>
      </c>
      <c r="AD28" s="234">
        <f t="shared" si="16"/>
        <v>0</v>
      </c>
      <c r="AE28" s="234">
        <f t="shared" si="6"/>
        <v>0</v>
      </c>
      <c r="AF28" s="234">
        <f t="shared" si="17"/>
        <v>0</v>
      </c>
      <c r="AG28" s="234">
        <f t="shared" si="7"/>
        <v>0</v>
      </c>
      <c r="AH28" s="234">
        <f t="shared" si="18"/>
        <v>0</v>
      </c>
      <c r="AI28" s="234">
        <f t="shared" si="8"/>
        <v>0</v>
      </c>
      <c r="AJ28" s="234">
        <f t="shared" si="19"/>
        <v>0</v>
      </c>
      <c r="AK28" s="234">
        <f t="shared" ca="1" si="20"/>
        <v>0</v>
      </c>
    </row>
    <row r="29" spans="2:37" ht="23.1" customHeight="1">
      <c r="C29" s="235">
        <v>25</v>
      </c>
      <c r="D29" s="236" t="str">
        <f t="shared" si="0"/>
        <v/>
      </c>
      <c r="E29" s="237" t="str">
        <f>IF(ISBLANK('Flight Groups'!C30),"",'Flight Groups'!G30)</f>
        <v/>
      </c>
      <c r="F29" s="237">
        <f t="shared" si="9"/>
        <v>5</v>
      </c>
      <c r="G29" s="237" t="str">
        <f>IF(ISBLANK('Flight Groups'!C30),"",'Flight Groups'!C30)</f>
        <v/>
      </c>
      <c r="H29" s="237" t="str">
        <f t="shared" si="1"/>
        <v/>
      </c>
      <c r="I29" s="488" t="str">
        <f>IF(ISBLANK('Flight Groups'!C30),"",IF(H29=1,"A",IF(H29=2,"B",IF(H29=3,"C",IF(H29=4,"D","E")))))</f>
        <v/>
      </c>
      <c r="J29" s="237" t="str">
        <f>IF(G29="","",(RANK(F29,$F$5:$F$64,0)+COUNTIF($F$5:F29,F29)-1))</f>
        <v/>
      </c>
      <c r="K29" s="238" t="str">
        <f t="shared" ca="1" si="10"/>
        <v/>
      </c>
      <c r="L29" s="294"/>
      <c r="M29" s="295"/>
      <c r="N29" s="239"/>
      <c r="O29" s="239"/>
      <c r="P29" s="546"/>
      <c r="Q29" s="588">
        <f t="shared" si="11"/>
        <v>0</v>
      </c>
      <c r="R29" s="434">
        <f>IF(ISBLANK('Flight Groups'!C30),0,IF(P29="yes",0,(IF(L29=$L$2,L29*60-M29,IF(L29&gt;$L$2,($L$2*60)-(L29-$L$2)*60-M29,L29*60+M29)))-Q29+O29))</f>
        <v>0</v>
      </c>
      <c r="S29" s="399">
        <f t="shared" si="2"/>
        <v>0</v>
      </c>
      <c r="T29" s="240">
        <f t="shared" si="12"/>
        <v>7</v>
      </c>
      <c r="U29" s="230"/>
      <c r="V29" s="278">
        <v>25</v>
      </c>
      <c r="W29" s="230" t="str">
        <f t="shared" ca="1" si="3"/>
        <v/>
      </c>
      <c r="X29" s="402">
        <f t="shared" ca="1" si="13"/>
        <v>0</v>
      </c>
      <c r="Y29" s="39" t="str">
        <f t="shared" ca="1" si="14"/>
        <v/>
      </c>
      <c r="Z29" s="232">
        <f>RANK(S29,$S$5:$S$64,0)+COUNTIF($S$5:S29,S29)-1</f>
        <v>25</v>
      </c>
      <c r="AA29" s="233">
        <f t="shared" si="4"/>
        <v>0</v>
      </c>
      <c r="AB29" s="234">
        <f t="shared" si="15"/>
        <v>0</v>
      </c>
      <c r="AC29" s="234">
        <f t="shared" si="5"/>
        <v>0</v>
      </c>
      <c r="AD29" s="234">
        <f t="shared" si="16"/>
        <v>0</v>
      </c>
      <c r="AE29" s="234">
        <f t="shared" si="6"/>
        <v>0</v>
      </c>
      <c r="AF29" s="234">
        <f t="shared" si="17"/>
        <v>0</v>
      </c>
      <c r="AG29" s="234">
        <f t="shared" si="7"/>
        <v>0</v>
      </c>
      <c r="AH29" s="234">
        <f t="shared" si="18"/>
        <v>0</v>
      </c>
      <c r="AI29" s="234">
        <f t="shared" si="8"/>
        <v>0</v>
      </c>
      <c r="AJ29" s="234">
        <f t="shared" si="19"/>
        <v>0</v>
      </c>
      <c r="AK29" s="234">
        <f t="shared" ca="1" si="20"/>
        <v>0</v>
      </c>
    </row>
    <row r="30" spans="2:37" ht="23.1" customHeight="1">
      <c r="C30" s="235">
        <v>26</v>
      </c>
      <c r="D30" s="236" t="str">
        <f t="shared" si="0"/>
        <v/>
      </c>
      <c r="E30" s="237" t="str">
        <f>IF(ISBLANK('Flight Groups'!C31),"",'Flight Groups'!G31)</f>
        <v/>
      </c>
      <c r="F30" s="237">
        <f t="shared" si="9"/>
        <v>5</v>
      </c>
      <c r="G30" s="237" t="str">
        <f>IF(ISBLANK('Flight Groups'!C31),"",'Flight Groups'!C31)</f>
        <v/>
      </c>
      <c r="H30" s="237" t="str">
        <f t="shared" si="1"/>
        <v/>
      </c>
      <c r="I30" s="488" t="str">
        <f>IF(ISBLANK('Flight Groups'!C31),"",IF(H30=1,"A",IF(H30=2,"B",IF(H30=3,"C",IF(H30=4,"D","E")))))</f>
        <v/>
      </c>
      <c r="J30" s="237" t="str">
        <f>IF(G30="","",(RANK(F30,$F$5:$F$64,0)+COUNTIF($F$5:F30,F30)-1))</f>
        <v/>
      </c>
      <c r="K30" s="238" t="str">
        <f t="shared" ca="1" si="10"/>
        <v/>
      </c>
      <c r="L30" s="294"/>
      <c r="M30" s="295"/>
      <c r="N30" s="239"/>
      <c r="O30" s="239"/>
      <c r="P30" s="546"/>
      <c r="Q30" s="588">
        <f t="shared" si="11"/>
        <v>0</v>
      </c>
      <c r="R30" s="434">
        <f>IF(ISBLANK('Flight Groups'!C31),0,IF(P30="yes",0,(IF(L30=$L$2,L30*60-M30,IF(L30&gt;$L$2,($L$2*60)-(L30-$L$2)*60-M30,L30*60+M30)))-Q30+O30))</f>
        <v>0</v>
      </c>
      <c r="S30" s="399">
        <f t="shared" si="2"/>
        <v>0</v>
      </c>
      <c r="T30" s="240">
        <f t="shared" si="12"/>
        <v>7</v>
      </c>
      <c r="U30" s="230"/>
      <c r="V30" s="278">
        <v>26</v>
      </c>
      <c r="W30" s="230" t="str">
        <f t="shared" ca="1" si="3"/>
        <v/>
      </c>
      <c r="X30" s="402">
        <f t="shared" ca="1" si="13"/>
        <v>0</v>
      </c>
      <c r="Y30" s="39" t="str">
        <f t="shared" ca="1" si="14"/>
        <v/>
      </c>
      <c r="Z30" s="232">
        <f>RANK(S30,$S$5:$S$64,0)+COUNTIF($S$5:S30,S30)-1</f>
        <v>26</v>
      </c>
      <c r="AA30" s="233">
        <f t="shared" si="4"/>
        <v>0</v>
      </c>
      <c r="AB30" s="234">
        <f t="shared" si="15"/>
        <v>0</v>
      </c>
      <c r="AC30" s="234">
        <f t="shared" si="5"/>
        <v>0</v>
      </c>
      <c r="AD30" s="234">
        <f t="shared" si="16"/>
        <v>0</v>
      </c>
      <c r="AE30" s="234">
        <f t="shared" si="6"/>
        <v>0</v>
      </c>
      <c r="AF30" s="234">
        <f t="shared" si="17"/>
        <v>0</v>
      </c>
      <c r="AG30" s="234">
        <f t="shared" si="7"/>
        <v>0</v>
      </c>
      <c r="AH30" s="234">
        <f t="shared" si="18"/>
        <v>0</v>
      </c>
      <c r="AI30" s="234">
        <f t="shared" si="8"/>
        <v>0</v>
      </c>
      <c r="AJ30" s="234">
        <f t="shared" si="19"/>
        <v>0</v>
      </c>
      <c r="AK30" s="234">
        <f t="shared" ca="1" si="20"/>
        <v>0</v>
      </c>
    </row>
    <row r="31" spans="2:37" ht="23.1" customHeight="1">
      <c r="C31" s="235">
        <v>27</v>
      </c>
      <c r="D31" s="236" t="str">
        <f t="shared" si="0"/>
        <v/>
      </c>
      <c r="E31" s="237" t="str">
        <f>IF(ISBLANK('Flight Groups'!C32),"",'Flight Groups'!G32)</f>
        <v/>
      </c>
      <c r="F31" s="237">
        <f t="shared" si="9"/>
        <v>5</v>
      </c>
      <c r="G31" s="237" t="str">
        <f>IF(ISBLANK('Flight Groups'!C32),"",'Flight Groups'!C32)</f>
        <v/>
      </c>
      <c r="H31" s="237" t="str">
        <f t="shared" si="1"/>
        <v/>
      </c>
      <c r="I31" s="488" t="str">
        <f>IF(ISBLANK('Flight Groups'!C32),"",IF(H31=1,"A",IF(H31=2,"B",IF(H31=3,"C",IF(H31=4,"D","E")))))</f>
        <v/>
      </c>
      <c r="J31" s="237" t="str">
        <f>IF(G31="","",(RANK(F31,$F$5:$F$64,0)+COUNTIF($F$5:F31,F31)-1))</f>
        <v/>
      </c>
      <c r="K31" s="238" t="str">
        <f t="shared" ca="1" si="10"/>
        <v/>
      </c>
      <c r="L31" s="294"/>
      <c r="M31" s="295"/>
      <c r="N31" s="239"/>
      <c r="O31" s="239"/>
      <c r="P31" s="546"/>
      <c r="Q31" s="588">
        <f t="shared" si="11"/>
        <v>0</v>
      </c>
      <c r="R31" s="434">
        <f>IF(ISBLANK('Flight Groups'!C32),0,IF(P31="yes",0,(IF(L31=$L$2,L31*60-M31,IF(L31&gt;$L$2,($L$2*60)-(L31-$L$2)*60-M31,L31*60+M31)))-Q31+O31))</f>
        <v>0</v>
      </c>
      <c r="S31" s="399">
        <f t="shared" si="2"/>
        <v>0</v>
      </c>
      <c r="T31" s="240">
        <f t="shared" si="12"/>
        <v>7</v>
      </c>
      <c r="U31" s="230"/>
      <c r="V31" s="278">
        <v>27</v>
      </c>
      <c r="W31" s="230" t="str">
        <f t="shared" ca="1" si="3"/>
        <v/>
      </c>
      <c r="X31" s="402">
        <f t="shared" ca="1" si="13"/>
        <v>0</v>
      </c>
      <c r="Y31" s="39" t="str">
        <f t="shared" ca="1" si="14"/>
        <v/>
      </c>
      <c r="Z31" s="232">
        <f>RANK(S31,$S$5:$S$64,0)+COUNTIF($S$5:S31,S31)-1</f>
        <v>27</v>
      </c>
      <c r="AA31" s="233">
        <f t="shared" si="4"/>
        <v>0</v>
      </c>
      <c r="AB31" s="234">
        <f t="shared" si="15"/>
        <v>0</v>
      </c>
      <c r="AC31" s="234">
        <f t="shared" si="5"/>
        <v>0</v>
      </c>
      <c r="AD31" s="234">
        <f t="shared" si="16"/>
        <v>0</v>
      </c>
      <c r="AE31" s="234">
        <f t="shared" si="6"/>
        <v>0</v>
      </c>
      <c r="AF31" s="234">
        <f t="shared" si="17"/>
        <v>0</v>
      </c>
      <c r="AG31" s="234">
        <f t="shared" si="7"/>
        <v>0</v>
      </c>
      <c r="AH31" s="234">
        <f t="shared" si="18"/>
        <v>0</v>
      </c>
      <c r="AI31" s="234">
        <f t="shared" si="8"/>
        <v>0</v>
      </c>
      <c r="AJ31" s="234">
        <f t="shared" si="19"/>
        <v>0</v>
      </c>
      <c r="AK31" s="234">
        <f t="shared" ca="1" si="20"/>
        <v>0</v>
      </c>
    </row>
    <row r="32" spans="2:37" ht="23.1" customHeight="1">
      <c r="C32" s="235">
        <v>28</v>
      </c>
      <c r="D32" s="236" t="str">
        <f t="shared" si="0"/>
        <v/>
      </c>
      <c r="E32" s="237" t="str">
        <f>IF(ISBLANK('Flight Groups'!C33),"",'Flight Groups'!G33)</f>
        <v/>
      </c>
      <c r="F32" s="237">
        <f t="shared" si="9"/>
        <v>5</v>
      </c>
      <c r="G32" s="237" t="str">
        <f>IF(ISBLANK('Flight Groups'!C33),"",'Flight Groups'!C33)</f>
        <v/>
      </c>
      <c r="H32" s="237" t="str">
        <f t="shared" si="1"/>
        <v/>
      </c>
      <c r="I32" s="488" t="str">
        <f>IF(ISBLANK('Flight Groups'!C33),"",IF(H32=1,"A",IF(H32=2,"B",IF(H32=3,"C",IF(H32=4,"D","E")))))</f>
        <v/>
      </c>
      <c r="J32" s="237" t="str">
        <f>IF(G32="","",(RANK(F32,$F$5:$F$64,0)+COUNTIF($F$5:F32,F32)-1))</f>
        <v/>
      </c>
      <c r="K32" s="238" t="str">
        <f t="shared" ca="1" si="10"/>
        <v/>
      </c>
      <c r="L32" s="294"/>
      <c r="M32" s="295"/>
      <c r="N32" s="239"/>
      <c r="O32" s="239"/>
      <c r="P32" s="546"/>
      <c r="Q32" s="588">
        <f t="shared" si="11"/>
        <v>0</v>
      </c>
      <c r="R32" s="434">
        <f>IF(ISBLANK('Flight Groups'!C33),0,IF(P32="yes",0,(IF(L32=$L$2,L32*60-M32,IF(L32&gt;$L$2,($L$2*60)-(L32-$L$2)*60-M32,L32*60+M32)))-Q32+O32))</f>
        <v>0</v>
      </c>
      <c r="S32" s="399">
        <f t="shared" si="2"/>
        <v>0</v>
      </c>
      <c r="T32" s="240">
        <f t="shared" si="12"/>
        <v>7</v>
      </c>
      <c r="U32" s="230"/>
      <c r="V32" s="278">
        <v>28</v>
      </c>
      <c r="W32" s="230" t="str">
        <f t="shared" ca="1" si="3"/>
        <v/>
      </c>
      <c r="X32" s="402">
        <f t="shared" ca="1" si="13"/>
        <v>0</v>
      </c>
      <c r="Y32" s="39" t="str">
        <f t="shared" ca="1" si="14"/>
        <v/>
      </c>
      <c r="Z32" s="232">
        <f>RANK(S32,$S$5:$S$64,0)+COUNTIF($S$5:S32,S32)-1</f>
        <v>28</v>
      </c>
      <c r="AA32" s="233">
        <f t="shared" si="4"/>
        <v>0</v>
      </c>
      <c r="AB32" s="234">
        <f t="shared" si="15"/>
        <v>0</v>
      </c>
      <c r="AC32" s="234">
        <f t="shared" si="5"/>
        <v>0</v>
      </c>
      <c r="AD32" s="234">
        <f t="shared" si="16"/>
        <v>0</v>
      </c>
      <c r="AE32" s="234">
        <f t="shared" si="6"/>
        <v>0</v>
      </c>
      <c r="AF32" s="234">
        <f t="shared" si="17"/>
        <v>0</v>
      </c>
      <c r="AG32" s="234">
        <f t="shared" si="7"/>
        <v>0</v>
      </c>
      <c r="AH32" s="234">
        <f t="shared" si="18"/>
        <v>0</v>
      </c>
      <c r="AI32" s="234">
        <f t="shared" si="8"/>
        <v>0</v>
      </c>
      <c r="AJ32" s="234">
        <f t="shared" si="19"/>
        <v>0</v>
      </c>
      <c r="AK32" s="234">
        <f t="shared" ca="1" si="20"/>
        <v>0</v>
      </c>
    </row>
    <row r="33" spans="3:37" ht="23.1" customHeight="1">
      <c r="C33" s="235">
        <v>29</v>
      </c>
      <c r="D33" s="236" t="str">
        <f t="shared" si="0"/>
        <v/>
      </c>
      <c r="E33" s="237" t="str">
        <f>IF(ISBLANK('Flight Groups'!C34),"",'Flight Groups'!G34)</f>
        <v/>
      </c>
      <c r="F33" s="237">
        <f t="shared" si="9"/>
        <v>5</v>
      </c>
      <c r="G33" s="237" t="str">
        <f>IF(ISBLANK('Flight Groups'!C34),"",'Flight Groups'!C34)</f>
        <v/>
      </c>
      <c r="H33" s="237" t="str">
        <f t="shared" si="1"/>
        <v/>
      </c>
      <c r="I33" s="488" t="str">
        <f>IF(ISBLANK('Flight Groups'!C34),"",IF(H33=1,"A",IF(H33=2,"B",IF(H33=3,"C",IF(H33=4,"D","E")))))</f>
        <v/>
      </c>
      <c r="J33" s="237" t="str">
        <f>IF(G33="","",(RANK(F33,$F$5:$F$64,0)+COUNTIF($F$5:F33,F33)-1))</f>
        <v/>
      </c>
      <c r="K33" s="238" t="str">
        <f t="shared" ca="1" si="10"/>
        <v/>
      </c>
      <c r="L33" s="294"/>
      <c r="M33" s="295"/>
      <c r="N33" s="239"/>
      <c r="O33" s="239"/>
      <c r="P33" s="546"/>
      <c r="Q33" s="588">
        <f t="shared" si="11"/>
        <v>0</v>
      </c>
      <c r="R33" s="434">
        <f>IF(ISBLANK('Flight Groups'!C34),0,IF(P33="yes",0,(IF(L33=$L$2,L33*60-M33,IF(L33&gt;$L$2,($L$2*60)-(L33-$L$2)*60-M33,L33*60+M33)))-Q33+O33))</f>
        <v>0</v>
      </c>
      <c r="S33" s="399">
        <f t="shared" si="2"/>
        <v>0</v>
      </c>
      <c r="T33" s="240">
        <f t="shared" si="12"/>
        <v>7</v>
      </c>
      <c r="U33" s="230"/>
      <c r="V33" s="278">
        <v>29</v>
      </c>
      <c r="W33" s="230" t="str">
        <f t="shared" ca="1" si="3"/>
        <v/>
      </c>
      <c r="X33" s="402">
        <f t="shared" ca="1" si="13"/>
        <v>0</v>
      </c>
      <c r="Y33" s="39" t="str">
        <f t="shared" ca="1" si="14"/>
        <v/>
      </c>
      <c r="Z33" s="232">
        <f>RANK(S33,$S$5:$S$64,0)+COUNTIF($S$5:S33,S33)-1</f>
        <v>29</v>
      </c>
      <c r="AA33" s="233">
        <f t="shared" si="4"/>
        <v>0</v>
      </c>
      <c r="AB33" s="234">
        <f t="shared" si="15"/>
        <v>0</v>
      </c>
      <c r="AC33" s="234">
        <f t="shared" si="5"/>
        <v>0</v>
      </c>
      <c r="AD33" s="234">
        <f t="shared" si="16"/>
        <v>0</v>
      </c>
      <c r="AE33" s="234">
        <f t="shared" si="6"/>
        <v>0</v>
      </c>
      <c r="AF33" s="234">
        <f t="shared" si="17"/>
        <v>0</v>
      </c>
      <c r="AG33" s="234">
        <f t="shared" si="7"/>
        <v>0</v>
      </c>
      <c r="AH33" s="234">
        <f t="shared" si="18"/>
        <v>0</v>
      </c>
      <c r="AI33" s="234">
        <f t="shared" si="8"/>
        <v>0</v>
      </c>
      <c r="AJ33" s="234">
        <f t="shared" si="19"/>
        <v>0</v>
      </c>
      <c r="AK33" s="234">
        <f t="shared" ca="1" si="20"/>
        <v>0</v>
      </c>
    </row>
    <row r="34" spans="3:37" ht="23.1" customHeight="1">
      <c r="C34" s="235">
        <v>30</v>
      </c>
      <c r="D34" s="236" t="str">
        <f t="shared" si="0"/>
        <v/>
      </c>
      <c r="E34" s="237" t="str">
        <f>IF(ISBLANK('Flight Groups'!C35),"",'Flight Groups'!G35)</f>
        <v/>
      </c>
      <c r="F34" s="237">
        <f t="shared" si="9"/>
        <v>5</v>
      </c>
      <c r="G34" s="237" t="str">
        <f>IF(ISBLANK('Flight Groups'!C35),"",'Flight Groups'!C35)</f>
        <v/>
      </c>
      <c r="H34" s="237" t="str">
        <f t="shared" si="1"/>
        <v/>
      </c>
      <c r="I34" s="488" t="str">
        <f>IF(ISBLANK('Flight Groups'!C35),"",IF(H34=1,"A",IF(H34=2,"B",IF(H34=3,"C",IF(H34=4,"D","E")))))</f>
        <v/>
      </c>
      <c r="J34" s="237" t="str">
        <f>IF(G34="","",(RANK(F34,$F$5:$F$64,0)+COUNTIF($F$5:F34,F34)-1))</f>
        <v/>
      </c>
      <c r="K34" s="238" t="str">
        <f t="shared" ca="1" si="10"/>
        <v/>
      </c>
      <c r="L34" s="294"/>
      <c r="M34" s="295"/>
      <c r="N34" s="239"/>
      <c r="O34" s="239"/>
      <c r="P34" s="546"/>
      <c r="Q34" s="588">
        <f t="shared" si="11"/>
        <v>0</v>
      </c>
      <c r="R34" s="434">
        <f>IF(ISBLANK('Flight Groups'!C35),0,IF(P34="yes",0,(IF(L34=$L$2,L34*60-M34,IF(L34&gt;$L$2,($L$2*60)-(L34-$L$2)*60-M34,L34*60+M34)))-Q34+O34))</f>
        <v>0</v>
      </c>
      <c r="S34" s="399">
        <f t="shared" si="2"/>
        <v>0</v>
      </c>
      <c r="T34" s="240">
        <f t="shared" si="12"/>
        <v>7</v>
      </c>
      <c r="U34" s="230"/>
      <c r="V34" s="278">
        <v>30</v>
      </c>
      <c r="W34" s="230" t="str">
        <f t="shared" ca="1" si="3"/>
        <v/>
      </c>
      <c r="X34" s="402">
        <f t="shared" ca="1" si="13"/>
        <v>0</v>
      </c>
      <c r="Y34" s="39" t="str">
        <f t="shared" ca="1" si="14"/>
        <v/>
      </c>
      <c r="Z34" s="232">
        <f>RANK(S34,$S$5:$S$64,0)+COUNTIF($S$5:S34,S34)-1</f>
        <v>30</v>
      </c>
      <c r="AA34" s="233">
        <f t="shared" si="4"/>
        <v>0</v>
      </c>
      <c r="AB34" s="234">
        <f t="shared" si="15"/>
        <v>0</v>
      </c>
      <c r="AC34" s="234">
        <f t="shared" si="5"/>
        <v>0</v>
      </c>
      <c r="AD34" s="234">
        <f t="shared" si="16"/>
        <v>0</v>
      </c>
      <c r="AE34" s="234">
        <f t="shared" si="6"/>
        <v>0</v>
      </c>
      <c r="AF34" s="234">
        <f t="shared" si="17"/>
        <v>0</v>
      </c>
      <c r="AG34" s="234">
        <f t="shared" si="7"/>
        <v>0</v>
      </c>
      <c r="AH34" s="234">
        <f t="shared" si="18"/>
        <v>0</v>
      </c>
      <c r="AI34" s="234">
        <f t="shared" si="8"/>
        <v>0</v>
      </c>
      <c r="AJ34" s="234">
        <f t="shared" si="19"/>
        <v>0</v>
      </c>
      <c r="AK34" s="234">
        <f t="shared" ca="1" si="20"/>
        <v>0</v>
      </c>
    </row>
    <row r="35" spans="3:37" ht="23.1" customHeight="1">
      <c r="C35" s="235">
        <v>31</v>
      </c>
      <c r="D35" s="236" t="str">
        <f t="shared" si="0"/>
        <v/>
      </c>
      <c r="E35" s="237" t="str">
        <f>IF(ISBLANK('Flight Groups'!C36),"",'Flight Groups'!G36)</f>
        <v/>
      </c>
      <c r="F35" s="237">
        <f t="shared" si="9"/>
        <v>5</v>
      </c>
      <c r="G35" s="237" t="str">
        <f>IF(ISBLANK('Flight Groups'!C36),"",'Flight Groups'!C36)</f>
        <v/>
      </c>
      <c r="H35" s="237" t="str">
        <f t="shared" si="1"/>
        <v/>
      </c>
      <c r="I35" s="488" t="str">
        <f>IF(ISBLANK('Flight Groups'!C36),"",IF(H35=1,"A",IF(H35=2,"B",IF(H35=3,"C",IF(H35=4,"D","E")))))</f>
        <v/>
      </c>
      <c r="J35" s="237" t="str">
        <f>IF(G35="","",(RANK(F35,$F$5:$F$64,0)+COUNTIF($F$5:F35,F35)-1))</f>
        <v/>
      </c>
      <c r="K35" s="238" t="str">
        <f t="shared" ca="1" si="10"/>
        <v/>
      </c>
      <c r="L35" s="294"/>
      <c r="M35" s="295"/>
      <c r="N35" s="239"/>
      <c r="O35" s="239"/>
      <c r="P35" s="546"/>
      <c r="Q35" s="588">
        <f t="shared" si="11"/>
        <v>0</v>
      </c>
      <c r="R35" s="434">
        <f>IF(ISBLANK('Flight Groups'!C36),0,IF(P35="yes",0,(IF(L35=$L$2,L35*60-M35,IF(L35&gt;$L$2,($L$2*60)-(L35-$L$2)*60-M35,L35*60+M35)))-Q35+O35))</f>
        <v>0</v>
      </c>
      <c r="S35" s="399">
        <f t="shared" si="2"/>
        <v>0</v>
      </c>
      <c r="T35" s="240">
        <f t="shared" si="12"/>
        <v>7</v>
      </c>
      <c r="U35" s="230"/>
      <c r="V35" s="278">
        <v>31</v>
      </c>
      <c r="W35" s="230" t="str">
        <f t="shared" ca="1" si="3"/>
        <v/>
      </c>
      <c r="X35" s="402">
        <f t="shared" ca="1" si="13"/>
        <v>0</v>
      </c>
      <c r="Y35" s="39" t="str">
        <f t="shared" ca="1" si="14"/>
        <v/>
      </c>
      <c r="Z35" s="232">
        <f>RANK(S35,$S$5:$S$64,0)+COUNTIF($S$5:S35,S35)-1</f>
        <v>31</v>
      </c>
      <c r="AA35" s="233">
        <f t="shared" si="4"/>
        <v>0</v>
      </c>
      <c r="AB35" s="234">
        <f t="shared" si="15"/>
        <v>0</v>
      </c>
      <c r="AC35" s="234">
        <f t="shared" si="5"/>
        <v>0</v>
      </c>
      <c r="AD35" s="234">
        <f t="shared" si="16"/>
        <v>0</v>
      </c>
      <c r="AE35" s="234">
        <f t="shared" si="6"/>
        <v>0</v>
      </c>
      <c r="AF35" s="234">
        <f t="shared" si="17"/>
        <v>0</v>
      </c>
      <c r="AG35" s="234">
        <f t="shared" si="7"/>
        <v>0</v>
      </c>
      <c r="AH35" s="234">
        <f t="shared" si="18"/>
        <v>0</v>
      </c>
      <c r="AI35" s="234">
        <f t="shared" si="8"/>
        <v>0</v>
      </c>
      <c r="AJ35" s="234">
        <f t="shared" si="19"/>
        <v>0</v>
      </c>
      <c r="AK35" s="234">
        <f t="shared" ca="1" si="20"/>
        <v>0</v>
      </c>
    </row>
    <row r="36" spans="3:37" ht="23.1" customHeight="1">
      <c r="C36" s="235">
        <v>32</v>
      </c>
      <c r="D36" s="236" t="str">
        <f t="shared" si="0"/>
        <v/>
      </c>
      <c r="E36" s="237" t="str">
        <f>IF(ISBLANK('Flight Groups'!C37),"",'Flight Groups'!G37)</f>
        <v/>
      </c>
      <c r="F36" s="237">
        <f t="shared" si="9"/>
        <v>5</v>
      </c>
      <c r="G36" s="237" t="str">
        <f>IF(ISBLANK('Flight Groups'!C37),"",'Flight Groups'!C37)</f>
        <v/>
      </c>
      <c r="H36" s="237" t="str">
        <f t="shared" si="1"/>
        <v/>
      </c>
      <c r="I36" s="488" t="str">
        <f>IF(ISBLANK('Flight Groups'!C37),"",IF(H36=1,"A",IF(H36=2,"B",IF(H36=3,"C",IF(H36=4,"D","E")))))</f>
        <v/>
      </c>
      <c r="J36" s="237" t="str">
        <f>IF(G36="","",(RANK(F36,$F$5:$F$64,0)+COUNTIF($F$5:F36,F36)-1))</f>
        <v/>
      </c>
      <c r="K36" s="238" t="str">
        <f t="shared" ca="1" si="10"/>
        <v/>
      </c>
      <c r="L36" s="294"/>
      <c r="M36" s="295"/>
      <c r="N36" s="239"/>
      <c r="O36" s="239"/>
      <c r="P36" s="546"/>
      <c r="Q36" s="588">
        <f t="shared" si="11"/>
        <v>0</v>
      </c>
      <c r="R36" s="434">
        <f>IF(ISBLANK('Flight Groups'!C37),0,IF(P36="yes",0,(IF(L36=$L$2,L36*60-M36,IF(L36&gt;$L$2,($L$2*60)-(L36-$L$2)*60-M36,L36*60+M36)))-Q36+O36))</f>
        <v>0</v>
      </c>
      <c r="S36" s="399">
        <f t="shared" si="2"/>
        <v>0</v>
      </c>
      <c r="T36" s="240">
        <f t="shared" si="12"/>
        <v>7</v>
      </c>
      <c r="U36" s="230"/>
      <c r="V36" s="278">
        <v>32</v>
      </c>
      <c r="W36" s="230" t="str">
        <f t="shared" ca="1" si="3"/>
        <v/>
      </c>
      <c r="X36" s="402">
        <f t="shared" ca="1" si="13"/>
        <v>0</v>
      </c>
      <c r="Y36" s="39" t="str">
        <f t="shared" ca="1" si="14"/>
        <v/>
      </c>
      <c r="Z36" s="232">
        <f>RANK(S36,$S$5:$S$64,0)+COUNTIF($S$5:S36,S36)-1</f>
        <v>32</v>
      </c>
      <c r="AA36" s="233">
        <f t="shared" si="4"/>
        <v>0</v>
      </c>
      <c r="AB36" s="234">
        <f t="shared" si="15"/>
        <v>0</v>
      </c>
      <c r="AC36" s="234">
        <f t="shared" si="5"/>
        <v>0</v>
      </c>
      <c r="AD36" s="234">
        <f t="shared" si="16"/>
        <v>0</v>
      </c>
      <c r="AE36" s="234">
        <f t="shared" si="6"/>
        <v>0</v>
      </c>
      <c r="AF36" s="234">
        <f t="shared" si="17"/>
        <v>0</v>
      </c>
      <c r="AG36" s="234">
        <f t="shared" si="7"/>
        <v>0</v>
      </c>
      <c r="AH36" s="234">
        <f t="shared" si="18"/>
        <v>0</v>
      </c>
      <c r="AI36" s="234">
        <f t="shared" si="8"/>
        <v>0</v>
      </c>
      <c r="AJ36" s="234">
        <f t="shared" si="19"/>
        <v>0</v>
      </c>
      <c r="AK36" s="234">
        <f t="shared" ca="1" si="20"/>
        <v>0</v>
      </c>
    </row>
    <row r="37" spans="3:37" ht="23.1" customHeight="1">
      <c r="C37" s="235">
        <v>33</v>
      </c>
      <c r="D37" s="236" t="str">
        <f t="shared" ref="D37:D64" si="21">IF(G37="","",(INDEX($C$5:$C$64,MATCH(K37,$G$5:$G$64,0))))</f>
        <v/>
      </c>
      <c r="E37" s="237" t="str">
        <f>IF(ISBLANK('Flight Groups'!C38),"",'Flight Groups'!G38)</f>
        <v/>
      </c>
      <c r="F37" s="237">
        <f t="shared" si="9"/>
        <v>5</v>
      </c>
      <c r="G37" s="237" t="str">
        <f>IF(ISBLANK('Flight Groups'!C38),"",'Flight Groups'!C38)</f>
        <v/>
      </c>
      <c r="H37" s="237" t="str">
        <f t="shared" ref="H37:H64" si="22">IF(G37="","",(SMALL(F$5:F$64,C37)))</f>
        <v/>
      </c>
      <c r="I37" s="488" t="str">
        <f>IF(ISBLANK('Flight Groups'!C38),"",IF(H37=1,"A",IF(H37=2,"B",IF(H37=3,"C",IF(H37=4,"D","E")))))</f>
        <v/>
      </c>
      <c r="J37" s="237" t="str">
        <f>IF(G37="","",(RANK(F37,$F$5:$F$64,0)+COUNTIF($F$5:F37,F37)-1))</f>
        <v/>
      </c>
      <c r="K37" s="238" t="str">
        <f t="shared" ca="1" si="10"/>
        <v/>
      </c>
      <c r="L37" s="294"/>
      <c r="M37" s="295"/>
      <c r="N37" s="239"/>
      <c r="O37" s="239"/>
      <c r="P37" s="546"/>
      <c r="Q37" s="588">
        <f t="shared" si="11"/>
        <v>0</v>
      </c>
      <c r="R37" s="434">
        <f>IF(ISBLANK('Flight Groups'!C38),0,IF(P37="yes",0,(IF(L37=$L$2,L37*60-M37,IF(L37&gt;$L$2,($L$2*60)-(L37-$L$2)*60-M37,L37*60+M37)))-Q37+O37))</f>
        <v>0</v>
      </c>
      <c r="S37" s="399">
        <f t="shared" ref="S37:S64" si="23">IF(R37=0,0,IF(I37="A",AB37,IF(I37="B",AD37,IF(I37="C",AF37,IF(I37="d",AH37,AJ37)))))</f>
        <v>0</v>
      </c>
      <c r="T37" s="240">
        <f t="shared" si="12"/>
        <v>7</v>
      </c>
      <c r="U37" s="241"/>
      <c r="V37" s="278">
        <v>33</v>
      </c>
      <c r="W37" s="230" t="str">
        <f t="shared" ref="W37:W64" ca="1" si="24">OFFSET($K$5,MATCH(SMALL($Z$5:$Z$64,ROW()-ROW($W$5)+1),$Z$5:$Z$64,0)-1,0)</f>
        <v/>
      </c>
      <c r="X37" s="402">
        <f t="shared" ca="1" si="13"/>
        <v>0</v>
      </c>
      <c r="Y37" s="39" t="str">
        <f t="shared" ca="1" si="14"/>
        <v/>
      </c>
      <c r="Z37" s="232">
        <f>RANK(S37,$S$5:$S$64,0)+COUNTIF($S$5:S37,S37)-1</f>
        <v>33</v>
      </c>
      <c r="AA37" s="233">
        <f t="shared" ref="AA37:AA64" si="25">IF(I37="A",R37,0)</f>
        <v>0</v>
      </c>
      <c r="AB37" s="234">
        <f t="shared" si="15"/>
        <v>0</v>
      </c>
      <c r="AC37" s="234">
        <f t="shared" ref="AC37:AC64" si="26">IF(I37="B",R37,0)</f>
        <v>0</v>
      </c>
      <c r="AD37" s="234">
        <f t="shared" si="16"/>
        <v>0</v>
      </c>
      <c r="AE37" s="234">
        <f t="shared" ref="AE37:AE64" si="27">IF(I37="C",R37,0)</f>
        <v>0</v>
      </c>
      <c r="AF37" s="234">
        <f t="shared" si="17"/>
        <v>0</v>
      </c>
      <c r="AG37" s="234">
        <f t="shared" ref="AG37:AG64" si="28">IF(I37="D",R37,0)</f>
        <v>0</v>
      </c>
      <c r="AH37" s="234">
        <f t="shared" si="18"/>
        <v>0</v>
      </c>
      <c r="AI37" s="234">
        <f t="shared" ref="AI37:AI64" si="29">IF(I37="E",R37,0)</f>
        <v>0</v>
      </c>
      <c r="AJ37" s="234">
        <f t="shared" si="19"/>
        <v>0</v>
      </c>
      <c r="AK37" s="234">
        <f t="shared" ca="1" si="20"/>
        <v>0</v>
      </c>
    </row>
    <row r="38" spans="3:37" ht="23.1" customHeight="1">
      <c r="C38" s="235">
        <v>34</v>
      </c>
      <c r="D38" s="236" t="str">
        <f t="shared" si="21"/>
        <v/>
      </c>
      <c r="E38" s="237" t="str">
        <f>IF(ISBLANK('Flight Groups'!C39),"",'Flight Groups'!G39)</f>
        <v/>
      </c>
      <c r="F38" s="237">
        <f t="shared" si="9"/>
        <v>5</v>
      </c>
      <c r="G38" s="237" t="str">
        <f>IF(ISBLANK('Flight Groups'!C39),"",'Flight Groups'!C39)</f>
        <v/>
      </c>
      <c r="H38" s="237" t="str">
        <f t="shared" si="22"/>
        <v/>
      </c>
      <c r="I38" s="488" t="str">
        <f>IF(ISBLANK('Flight Groups'!C39),"",IF(H38=1,"A",IF(H38=2,"B",IF(H38=3,"C",IF(H38=4,"D","E")))))</f>
        <v/>
      </c>
      <c r="J38" s="237" t="str">
        <f>IF(G38="","",(RANK(F38,$F$5:$F$64,0)+COUNTIF($F$5:F38,F38)-1))</f>
        <v/>
      </c>
      <c r="K38" s="238" t="str">
        <f t="shared" ca="1" si="10"/>
        <v/>
      </c>
      <c r="L38" s="294"/>
      <c r="M38" s="295"/>
      <c r="N38" s="239"/>
      <c r="O38" s="239"/>
      <c r="P38" s="546"/>
      <c r="Q38" s="588">
        <f t="shared" si="11"/>
        <v>0</v>
      </c>
      <c r="R38" s="434">
        <f>IF(ISBLANK('Flight Groups'!C39),0,IF(P38="yes",0,(IF(L38=$L$2,L38*60-M38,IF(L38&gt;$L$2,($L$2*60)-(L38-$L$2)*60-M38,L38*60+M38)))-Q38+O38))</f>
        <v>0</v>
      </c>
      <c r="S38" s="399">
        <f t="shared" si="23"/>
        <v>0</v>
      </c>
      <c r="T38" s="240">
        <f t="shared" si="12"/>
        <v>7</v>
      </c>
      <c r="U38" s="241"/>
      <c r="V38" s="278">
        <v>34</v>
      </c>
      <c r="W38" s="230" t="str">
        <f t="shared" ca="1" si="24"/>
        <v/>
      </c>
      <c r="X38" s="402">
        <f t="shared" ca="1" si="13"/>
        <v>0</v>
      </c>
      <c r="Y38" s="39" t="str">
        <f t="shared" ca="1" si="14"/>
        <v/>
      </c>
      <c r="Z38" s="232">
        <f>RANK(S38,$S$5:$S$64,0)+COUNTIF($S$5:S38,S38)-1</f>
        <v>34</v>
      </c>
      <c r="AA38" s="233">
        <f t="shared" si="25"/>
        <v>0</v>
      </c>
      <c r="AB38" s="234">
        <f t="shared" si="15"/>
        <v>0</v>
      </c>
      <c r="AC38" s="234">
        <f t="shared" si="26"/>
        <v>0</v>
      </c>
      <c r="AD38" s="234">
        <f t="shared" si="16"/>
        <v>0</v>
      </c>
      <c r="AE38" s="234">
        <f t="shared" si="27"/>
        <v>0</v>
      </c>
      <c r="AF38" s="234">
        <f t="shared" si="17"/>
        <v>0</v>
      </c>
      <c r="AG38" s="234">
        <f t="shared" si="28"/>
        <v>0</v>
      </c>
      <c r="AH38" s="234">
        <f t="shared" si="18"/>
        <v>0</v>
      </c>
      <c r="AI38" s="234">
        <f t="shared" si="29"/>
        <v>0</v>
      </c>
      <c r="AJ38" s="234">
        <f t="shared" si="19"/>
        <v>0</v>
      </c>
      <c r="AK38" s="234">
        <f t="shared" ca="1" si="20"/>
        <v>0</v>
      </c>
    </row>
    <row r="39" spans="3:37" ht="23.1" customHeight="1">
      <c r="C39" s="235">
        <v>35</v>
      </c>
      <c r="D39" s="236" t="str">
        <f t="shared" si="21"/>
        <v/>
      </c>
      <c r="E39" s="237" t="str">
        <f>IF(ISBLANK('Flight Groups'!C40),"",'Flight Groups'!G40)</f>
        <v/>
      </c>
      <c r="F39" s="237">
        <f t="shared" si="9"/>
        <v>5</v>
      </c>
      <c r="G39" s="237" t="str">
        <f>IF(ISBLANK('Flight Groups'!C40),"",'Flight Groups'!C40)</f>
        <v/>
      </c>
      <c r="H39" s="237" t="str">
        <f t="shared" si="22"/>
        <v/>
      </c>
      <c r="I39" s="488" t="str">
        <f>IF(ISBLANK('Flight Groups'!C40),"",IF(H39=1,"A",IF(H39=2,"B",IF(H39=3,"C",IF(H39=4,"D","E")))))</f>
        <v/>
      </c>
      <c r="J39" s="237" t="str">
        <f>IF(G39="","",(RANK(F39,$F$5:$F$64,0)+COUNTIF($F$5:F39,F39)-1))</f>
        <v/>
      </c>
      <c r="K39" s="238" t="str">
        <f t="shared" ca="1" si="10"/>
        <v/>
      </c>
      <c r="L39" s="294"/>
      <c r="M39" s="295"/>
      <c r="N39" s="239"/>
      <c r="O39" s="239"/>
      <c r="P39" s="546"/>
      <c r="Q39" s="588">
        <f t="shared" si="11"/>
        <v>0</v>
      </c>
      <c r="R39" s="434">
        <f>IF(ISBLANK('Flight Groups'!C40),0,IF(P39="yes",0,(IF(L39=$L$2,L39*60-M39,IF(L39&gt;$L$2,($L$2*60)-(L39-$L$2)*60-M39,L39*60+M39)))-Q39+O39))</f>
        <v>0</v>
      </c>
      <c r="S39" s="399">
        <f t="shared" si="23"/>
        <v>0</v>
      </c>
      <c r="T39" s="240">
        <f t="shared" si="12"/>
        <v>7</v>
      </c>
      <c r="U39" s="242"/>
      <c r="V39" s="278">
        <v>35</v>
      </c>
      <c r="W39" s="230" t="str">
        <f t="shared" ca="1" si="24"/>
        <v/>
      </c>
      <c r="X39" s="402">
        <f t="shared" ca="1" si="13"/>
        <v>0</v>
      </c>
      <c r="Y39" s="39" t="str">
        <f t="shared" ca="1" si="14"/>
        <v/>
      </c>
      <c r="Z39" s="232">
        <f>RANK(S39,$S$5:$S$64,0)+COUNTIF($S$5:S39,S39)-1</f>
        <v>35</v>
      </c>
      <c r="AA39" s="233">
        <f t="shared" si="25"/>
        <v>0</v>
      </c>
      <c r="AB39" s="234">
        <f t="shared" si="15"/>
        <v>0</v>
      </c>
      <c r="AC39" s="234">
        <f t="shared" si="26"/>
        <v>0</v>
      </c>
      <c r="AD39" s="234">
        <f t="shared" si="16"/>
        <v>0</v>
      </c>
      <c r="AE39" s="234">
        <f t="shared" si="27"/>
        <v>0</v>
      </c>
      <c r="AF39" s="234">
        <f t="shared" si="17"/>
        <v>0</v>
      </c>
      <c r="AG39" s="234">
        <f t="shared" si="28"/>
        <v>0</v>
      </c>
      <c r="AH39" s="234">
        <f t="shared" si="18"/>
        <v>0</v>
      </c>
      <c r="AI39" s="234">
        <f t="shared" si="29"/>
        <v>0</v>
      </c>
      <c r="AJ39" s="234">
        <f t="shared" si="19"/>
        <v>0</v>
      </c>
      <c r="AK39" s="234">
        <f t="shared" ca="1" si="20"/>
        <v>0</v>
      </c>
    </row>
    <row r="40" spans="3:37" ht="23.1" customHeight="1">
      <c r="C40" s="235">
        <v>36</v>
      </c>
      <c r="D40" s="236" t="str">
        <f t="shared" si="21"/>
        <v/>
      </c>
      <c r="E40" s="237" t="str">
        <f>IF(ISBLANK('Flight Groups'!C41),"",'Flight Groups'!G41)</f>
        <v/>
      </c>
      <c r="F40" s="237">
        <f t="shared" si="9"/>
        <v>5</v>
      </c>
      <c r="G40" s="237" t="str">
        <f>IF(ISBLANK('Flight Groups'!C41),"",'Flight Groups'!C41)</f>
        <v/>
      </c>
      <c r="H40" s="237" t="str">
        <f t="shared" si="22"/>
        <v/>
      </c>
      <c r="I40" s="488" t="str">
        <f>IF(ISBLANK('Flight Groups'!C41),"",IF(H40=1,"A",IF(H40=2,"B",IF(H40=3,"C",IF(H40=4,"D","E")))))</f>
        <v/>
      </c>
      <c r="J40" s="237" t="str">
        <f>IF(G40="","",(RANK(F40,$F$5:$F$64,0)+COUNTIF($F$5:F40,F40)-1))</f>
        <v/>
      </c>
      <c r="K40" s="238" t="str">
        <f t="shared" ca="1" si="10"/>
        <v/>
      </c>
      <c r="L40" s="294"/>
      <c r="M40" s="295"/>
      <c r="N40" s="239"/>
      <c r="O40" s="239"/>
      <c r="P40" s="546"/>
      <c r="Q40" s="588">
        <f t="shared" si="11"/>
        <v>0</v>
      </c>
      <c r="R40" s="434">
        <f>IF(ISBLANK('Flight Groups'!C41),0,IF(P40="yes",0,(IF(L40=$L$2,L40*60-M40,IF(L40&gt;$L$2,($L$2*60)-(L40-$L$2)*60-M40,L40*60+M40)))-Q40+O40))</f>
        <v>0</v>
      </c>
      <c r="S40" s="399">
        <f t="shared" si="23"/>
        <v>0</v>
      </c>
      <c r="T40" s="240">
        <f t="shared" si="12"/>
        <v>7</v>
      </c>
      <c r="U40" s="35"/>
      <c r="V40" s="278">
        <v>36</v>
      </c>
      <c r="W40" s="230" t="str">
        <f t="shared" ca="1" si="24"/>
        <v/>
      </c>
      <c r="X40" s="402">
        <f t="shared" ca="1" si="13"/>
        <v>0</v>
      </c>
      <c r="Y40" s="39" t="str">
        <f t="shared" ca="1" si="14"/>
        <v/>
      </c>
      <c r="Z40" s="232">
        <f>RANK(S40,$S$5:$S$64,0)+COUNTIF($S$5:S40,S40)-1</f>
        <v>36</v>
      </c>
      <c r="AA40" s="233">
        <f t="shared" si="25"/>
        <v>0</v>
      </c>
      <c r="AB40" s="234">
        <f t="shared" si="15"/>
        <v>0</v>
      </c>
      <c r="AC40" s="234">
        <f t="shared" si="26"/>
        <v>0</v>
      </c>
      <c r="AD40" s="234">
        <f t="shared" si="16"/>
        <v>0</v>
      </c>
      <c r="AE40" s="234">
        <f t="shared" si="27"/>
        <v>0</v>
      </c>
      <c r="AF40" s="234">
        <f t="shared" si="17"/>
        <v>0</v>
      </c>
      <c r="AG40" s="234">
        <f t="shared" si="28"/>
        <v>0</v>
      </c>
      <c r="AH40" s="234">
        <f t="shared" si="18"/>
        <v>0</v>
      </c>
      <c r="AI40" s="234">
        <f t="shared" si="29"/>
        <v>0</v>
      </c>
      <c r="AJ40" s="234">
        <f t="shared" si="19"/>
        <v>0</v>
      </c>
      <c r="AK40" s="234">
        <f t="shared" ca="1" si="20"/>
        <v>0</v>
      </c>
    </row>
    <row r="41" spans="3:37" ht="23.1" customHeight="1">
      <c r="C41" s="235">
        <v>37</v>
      </c>
      <c r="D41" s="236" t="str">
        <f t="shared" si="21"/>
        <v/>
      </c>
      <c r="E41" s="237" t="str">
        <f>IF(ISBLANK('Flight Groups'!C42),"",'Flight Groups'!G42)</f>
        <v/>
      </c>
      <c r="F41" s="237">
        <f t="shared" si="9"/>
        <v>5</v>
      </c>
      <c r="G41" s="237" t="str">
        <f>IF(ISBLANK('Flight Groups'!C42),"",'Flight Groups'!C42)</f>
        <v/>
      </c>
      <c r="H41" s="237" t="str">
        <f t="shared" si="22"/>
        <v/>
      </c>
      <c r="I41" s="488" t="str">
        <f>IF(ISBLANK('Flight Groups'!C42),"",IF(H41=1,"A",IF(H41=2,"B",IF(H41=3,"C",IF(H41=4,"D","E")))))</f>
        <v/>
      </c>
      <c r="J41" s="237" t="str">
        <f>IF(G41="","",(RANK(F41,$F$5:$F$64,0)+COUNTIF($F$5:F41,F41)-1))</f>
        <v/>
      </c>
      <c r="K41" s="238" t="str">
        <f t="shared" ca="1" si="10"/>
        <v/>
      </c>
      <c r="L41" s="294"/>
      <c r="M41" s="295"/>
      <c r="N41" s="239"/>
      <c r="O41" s="239"/>
      <c r="P41" s="546"/>
      <c r="Q41" s="588">
        <f t="shared" si="11"/>
        <v>0</v>
      </c>
      <c r="R41" s="434">
        <f>IF(ISBLANK('Flight Groups'!C42),0,IF(P41="yes",0,(IF(L41=$L$2,L41*60-M41,IF(L41&gt;$L$2,($L$2*60)-(L41-$L$2)*60-M41,L41*60+M41)))-Q41+O41))</f>
        <v>0</v>
      </c>
      <c r="S41" s="399">
        <f t="shared" si="23"/>
        <v>0</v>
      </c>
      <c r="T41" s="240">
        <f t="shared" si="12"/>
        <v>7</v>
      </c>
      <c r="U41" s="243"/>
      <c r="V41" s="278">
        <v>37</v>
      </c>
      <c r="W41" s="230" t="str">
        <f t="shared" ca="1" si="24"/>
        <v/>
      </c>
      <c r="X41" s="402">
        <f t="shared" ca="1" si="13"/>
        <v>0</v>
      </c>
      <c r="Y41" s="39" t="str">
        <f t="shared" ca="1" si="14"/>
        <v/>
      </c>
      <c r="Z41" s="232">
        <f>RANK(S41,$S$5:$S$64,0)+COUNTIF($S$5:S41,S41)-1</f>
        <v>37</v>
      </c>
      <c r="AA41" s="233">
        <f t="shared" si="25"/>
        <v>0</v>
      </c>
      <c r="AB41" s="234">
        <f t="shared" si="15"/>
        <v>0</v>
      </c>
      <c r="AC41" s="234">
        <f t="shared" si="26"/>
        <v>0</v>
      </c>
      <c r="AD41" s="234">
        <f t="shared" si="16"/>
        <v>0</v>
      </c>
      <c r="AE41" s="234">
        <f t="shared" si="27"/>
        <v>0</v>
      </c>
      <c r="AF41" s="234">
        <f t="shared" si="17"/>
        <v>0</v>
      </c>
      <c r="AG41" s="234">
        <f t="shared" si="28"/>
        <v>0</v>
      </c>
      <c r="AH41" s="234">
        <f t="shared" si="18"/>
        <v>0</v>
      </c>
      <c r="AI41" s="234">
        <f t="shared" si="29"/>
        <v>0</v>
      </c>
      <c r="AJ41" s="234">
        <f t="shared" si="19"/>
        <v>0</v>
      </c>
      <c r="AK41" s="234">
        <f t="shared" ca="1" si="20"/>
        <v>0</v>
      </c>
    </row>
    <row r="42" spans="3:37" ht="23.1" customHeight="1">
      <c r="C42" s="235">
        <v>38</v>
      </c>
      <c r="D42" s="236" t="str">
        <f t="shared" si="21"/>
        <v/>
      </c>
      <c r="E42" s="237" t="str">
        <f>IF(ISBLANK('Flight Groups'!C43),"",'Flight Groups'!G43)</f>
        <v/>
      </c>
      <c r="F42" s="237">
        <f t="shared" si="9"/>
        <v>5</v>
      </c>
      <c r="G42" s="237" t="str">
        <f>IF(ISBLANK('Flight Groups'!C43),"",'Flight Groups'!C43)</f>
        <v/>
      </c>
      <c r="H42" s="237" t="str">
        <f t="shared" si="22"/>
        <v/>
      </c>
      <c r="I42" s="488" t="str">
        <f>IF(ISBLANK('Flight Groups'!C43),"",IF(H42=1,"A",IF(H42=2,"B",IF(H42=3,"C",IF(H42=4,"D","E")))))</f>
        <v/>
      </c>
      <c r="J42" s="237" t="str">
        <f>IF(G42="","",(RANK(F42,$F$5:$F$64,0)+COUNTIF($F$5:F42,F42)-1))</f>
        <v/>
      </c>
      <c r="K42" s="238" t="str">
        <f t="shared" ca="1" si="10"/>
        <v/>
      </c>
      <c r="L42" s="294"/>
      <c r="M42" s="295"/>
      <c r="N42" s="239"/>
      <c r="O42" s="239"/>
      <c r="P42" s="546"/>
      <c r="Q42" s="588">
        <f t="shared" si="11"/>
        <v>0</v>
      </c>
      <c r="R42" s="434">
        <f>IF(ISBLANK('Flight Groups'!C43),0,IF(P42="yes",0,(IF(L42=$L$2,L42*60-M42,IF(L42&gt;$L$2,($L$2*60)-(L42-$L$2)*60-M42,L42*60+M42)))-Q42+O42))</f>
        <v>0</v>
      </c>
      <c r="S42" s="399">
        <f t="shared" si="23"/>
        <v>0</v>
      </c>
      <c r="T42" s="240">
        <f t="shared" si="12"/>
        <v>7</v>
      </c>
      <c r="U42" s="243"/>
      <c r="V42" s="278">
        <v>38</v>
      </c>
      <c r="W42" s="230" t="str">
        <f t="shared" ca="1" si="24"/>
        <v/>
      </c>
      <c r="X42" s="402">
        <f t="shared" ca="1" si="13"/>
        <v>0</v>
      </c>
      <c r="Y42" s="39" t="str">
        <f t="shared" ca="1" si="14"/>
        <v/>
      </c>
      <c r="Z42" s="232">
        <f>RANK(S42,$S$5:$S$64,0)+COUNTIF($S$5:S42,S42)-1</f>
        <v>38</v>
      </c>
      <c r="AA42" s="233">
        <f t="shared" si="25"/>
        <v>0</v>
      </c>
      <c r="AB42" s="234">
        <f t="shared" si="15"/>
        <v>0</v>
      </c>
      <c r="AC42" s="234">
        <f t="shared" si="26"/>
        <v>0</v>
      </c>
      <c r="AD42" s="234">
        <f t="shared" si="16"/>
        <v>0</v>
      </c>
      <c r="AE42" s="234">
        <f t="shared" si="27"/>
        <v>0</v>
      </c>
      <c r="AF42" s="234">
        <f t="shared" si="17"/>
        <v>0</v>
      </c>
      <c r="AG42" s="234">
        <f t="shared" si="28"/>
        <v>0</v>
      </c>
      <c r="AH42" s="234">
        <f t="shared" si="18"/>
        <v>0</v>
      </c>
      <c r="AI42" s="234">
        <f t="shared" si="29"/>
        <v>0</v>
      </c>
      <c r="AJ42" s="234">
        <f t="shared" si="19"/>
        <v>0</v>
      </c>
      <c r="AK42" s="234">
        <f t="shared" ca="1" si="20"/>
        <v>0</v>
      </c>
    </row>
    <row r="43" spans="3:37" ht="23.1" customHeight="1">
      <c r="C43" s="235">
        <v>39</v>
      </c>
      <c r="D43" s="236" t="str">
        <f t="shared" si="21"/>
        <v/>
      </c>
      <c r="E43" s="237" t="str">
        <f>IF(ISBLANK('Flight Groups'!C44),"",'Flight Groups'!G44)</f>
        <v/>
      </c>
      <c r="F43" s="237">
        <f t="shared" si="9"/>
        <v>5</v>
      </c>
      <c r="G43" s="237" t="str">
        <f>IF(ISBLANK('Flight Groups'!C44),"",'Flight Groups'!C44)</f>
        <v/>
      </c>
      <c r="H43" s="237" t="str">
        <f t="shared" si="22"/>
        <v/>
      </c>
      <c r="I43" s="488" t="str">
        <f>IF(ISBLANK('Flight Groups'!C44),"",IF(H43=1,"A",IF(H43=2,"B",IF(H43=3,"C",IF(H43=4,"D","E")))))</f>
        <v/>
      </c>
      <c r="J43" s="237" t="str">
        <f>IF(G43="","",(RANK(F43,$F$5:$F$64,0)+COUNTIF($F$5:F43,F43)-1))</f>
        <v/>
      </c>
      <c r="K43" s="238" t="str">
        <f t="shared" ca="1" si="10"/>
        <v/>
      </c>
      <c r="L43" s="294"/>
      <c r="M43" s="295"/>
      <c r="N43" s="239"/>
      <c r="O43" s="239"/>
      <c r="P43" s="546"/>
      <c r="Q43" s="588">
        <f t="shared" si="11"/>
        <v>0</v>
      </c>
      <c r="R43" s="434">
        <f>IF(ISBLANK('Flight Groups'!C44),0,IF(P43="yes",0,(IF(L43=$L$2,L43*60-M43,IF(L43&gt;$L$2,($L$2*60)-(L43-$L$2)*60-M43,L43*60+M43)))-Q43+O43))</f>
        <v>0</v>
      </c>
      <c r="S43" s="399">
        <f t="shared" si="23"/>
        <v>0</v>
      </c>
      <c r="T43" s="240">
        <f t="shared" si="12"/>
        <v>7</v>
      </c>
      <c r="U43" s="243"/>
      <c r="V43" s="278">
        <v>39</v>
      </c>
      <c r="W43" s="230" t="str">
        <f t="shared" ca="1" si="24"/>
        <v/>
      </c>
      <c r="X43" s="402">
        <f t="shared" ca="1" si="13"/>
        <v>0</v>
      </c>
      <c r="Y43" s="39" t="str">
        <f t="shared" ca="1" si="14"/>
        <v/>
      </c>
      <c r="Z43" s="232">
        <f>RANK(S43,$S$5:$S$64,0)+COUNTIF($S$5:S43,S43)-1</f>
        <v>39</v>
      </c>
      <c r="AA43" s="233">
        <f t="shared" si="25"/>
        <v>0</v>
      </c>
      <c r="AB43" s="234">
        <f t="shared" si="15"/>
        <v>0</v>
      </c>
      <c r="AC43" s="234">
        <f t="shared" si="26"/>
        <v>0</v>
      </c>
      <c r="AD43" s="234">
        <f t="shared" si="16"/>
        <v>0</v>
      </c>
      <c r="AE43" s="234">
        <f t="shared" si="27"/>
        <v>0</v>
      </c>
      <c r="AF43" s="234">
        <f t="shared" si="17"/>
        <v>0</v>
      </c>
      <c r="AG43" s="234">
        <f t="shared" si="28"/>
        <v>0</v>
      </c>
      <c r="AH43" s="234">
        <f t="shared" si="18"/>
        <v>0</v>
      </c>
      <c r="AI43" s="234">
        <f t="shared" si="29"/>
        <v>0</v>
      </c>
      <c r="AJ43" s="234">
        <f t="shared" si="19"/>
        <v>0</v>
      </c>
      <c r="AK43" s="234">
        <f t="shared" ca="1" si="20"/>
        <v>0</v>
      </c>
    </row>
    <row r="44" spans="3:37" ht="23.1" customHeight="1">
      <c r="C44" s="235">
        <v>40</v>
      </c>
      <c r="D44" s="236" t="str">
        <f t="shared" si="21"/>
        <v/>
      </c>
      <c r="E44" s="237" t="str">
        <f>IF(ISBLANK('Flight Groups'!C45),"",'Flight Groups'!G45)</f>
        <v/>
      </c>
      <c r="F44" s="237">
        <f t="shared" si="9"/>
        <v>5</v>
      </c>
      <c r="G44" s="237" t="str">
        <f>IF(ISBLANK('Flight Groups'!C45),"",'Flight Groups'!C45)</f>
        <v/>
      </c>
      <c r="H44" s="237" t="str">
        <f t="shared" si="22"/>
        <v/>
      </c>
      <c r="I44" s="488" t="str">
        <f>IF(ISBLANK('Flight Groups'!C45),"",IF(H44=1,"A",IF(H44=2,"B",IF(H44=3,"C",IF(H44=4,"D","E")))))</f>
        <v/>
      </c>
      <c r="J44" s="237" t="str">
        <f>IF(G44="","",(RANK(F44,$F$5:$F$64,0)+COUNTIF($F$5:F44,F44)-1))</f>
        <v/>
      </c>
      <c r="K44" s="238" t="str">
        <f t="shared" ca="1" si="10"/>
        <v/>
      </c>
      <c r="L44" s="294"/>
      <c r="M44" s="295"/>
      <c r="N44" s="239"/>
      <c r="O44" s="239"/>
      <c r="P44" s="546"/>
      <c r="Q44" s="588">
        <f t="shared" si="11"/>
        <v>0</v>
      </c>
      <c r="R44" s="434">
        <f>IF(ISBLANK('Flight Groups'!C45),0,IF(P44="yes",0,(IF(L44=$L$2,L44*60-M44,IF(L44&gt;$L$2,($L$2*60)-(L44-$L$2)*60-M44,L44*60+M44)))-Q44+O44))</f>
        <v>0</v>
      </c>
      <c r="S44" s="399">
        <f t="shared" si="23"/>
        <v>0</v>
      </c>
      <c r="T44" s="240">
        <f t="shared" si="12"/>
        <v>7</v>
      </c>
      <c r="U44" s="243"/>
      <c r="V44" s="278">
        <v>40</v>
      </c>
      <c r="W44" s="230" t="str">
        <f t="shared" ca="1" si="24"/>
        <v/>
      </c>
      <c r="X44" s="402">
        <f t="shared" ca="1" si="13"/>
        <v>0</v>
      </c>
      <c r="Y44" s="39" t="str">
        <f t="shared" ca="1" si="14"/>
        <v/>
      </c>
      <c r="Z44" s="232">
        <f>RANK(S44,$S$5:$S$64,0)+COUNTIF($S$5:S44,S44)-1</f>
        <v>40</v>
      </c>
      <c r="AA44" s="233">
        <f t="shared" si="25"/>
        <v>0</v>
      </c>
      <c r="AB44" s="234">
        <f t="shared" si="15"/>
        <v>0</v>
      </c>
      <c r="AC44" s="234">
        <f t="shared" si="26"/>
        <v>0</v>
      </c>
      <c r="AD44" s="234">
        <f t="shared" si="16"/>
        <v>0</v>
      </c>
      <c r="AE44" s="234">
        <f t="shared" si="27"/>
        <v>0</v>
      </c>
      <c r="AF44" s="234">
        <f t="shared" si="17"/>
        <v>0</v>
      </c>
      <c r="AG44" s="234">
        <f t="shared" si="28"/>
        <v>0</v>
      </c>
      <c r="AH44" s="234">
        <f t="shared" si="18"/>
        <v>0</v>
      </c>
      <c r="AI44" s="234">
        <f t="shared" si="29"/>
        <v>0</v>
      </c>
      <c r="AJ44" s="234">
        <f t="shared" si="19"/>
        <v>0</v>
      </c>
      <c r="AK44" s="234">
        <f t="shared" ca="1" si="20"/>
        <v>0</v>
      </c>
    </row>
    <row r="45" spans="3:37" ht="23.1" customHeight="1">
      <c r="C45" s="235">
        <v>41</v>
      </c>
      <c r="D45" s="236" t="str">
        <f t="shared" si="21"/>
        <v/>
      </c>
      <c r="E45" s="237" t="str">
        <f>IF(ISBLANK('Flight Groups'!C46),"",'Flight Groups'!G46)</f>
        <v/>
      </c>
      <c r="F45" s="237">
        <f t="shared" si="9"/>
        <v>5</v>
      </c>
      <c r="G45" s="237" t="str">
        <f>IF(ISBLANK('Flight Groups'!C46),"",'Flight Groups'!C46)</f>
        <v/>
      </c>
      <c r="H45" s="237" t="str">
        <f t="shared" si="22"/>
        <v/>
      </c>
      <c r="I45" s="488" t="str">
        <f>IF(ISBLANK('Flight Groups'!C46),"",IF(H45=1,"A",IF(H45=2,"B",IF(H45=3,"C",IF(H45=4,"D","E")))))</f>
        <v/>
      </c>
      <c r="J45" s="237" t="str">
        <f>IF(G45="","",(RANK(F45,$F$5:$F$64,0)+COUNTIF($F$5:F45,F45)-1))</f>
        <v/>
      </c>
      <c r="K45" s="238" t="str">
        <f t="shared" ca="1" si="10"/>
        <v/>
      </c>
      <c r="L45" s="294"/>
      <c r="M45" s="295"/>
      <c r="N45" s="239"/>
      <c r="O45" s="239"/>
      <c r="P45" s="546"/>
      <c r="Q45" s="588">
        <f t="shared" si="11"/>
        <v>0</v>
      </c>
      <c r="R45" s="434">
        <f>IF(ISBLANK('Flight Groups'!C46),0,IF(P45="yes",0,(IF(L45=$L$2,L45*60-M45,IF(L45&gt;$L$2,($L$2*60)-(L45-$L$2)*60-M45,L45*60+M45)))-Q45+O45))</f>
        <v>0</v>
      </c>
      <c r="S45" s="399">
        <f t="shared" si="23"/>
        <v>0</v>
      </c>
      <c r="T45" s="240">
        <f t="shared" si="12"/>
        <v>7</v>
      </c>
      <c r="U45" s="243"/>
      <c r="V45" s="278">
        <v>41</v>
      </c>
      <c r="W45" s="230" t="str">
        <f t="shared" ca="1" si="24"/>
        <v/>
      </c>
      <c r="X45" s="402">
        <f t="shared" ca="1" si="13"/>
        <v>0</v>
      </c>
      <c r="Y45" s="39" t="str">
        <f t="shared" ca="1" si="14"/>
        <v/>
      </c>
      <c r="Z45" s="232">
        <f>RANK(S45,$S$5:$S$64,0)+COUNTIF($S$5:S45,S45)-1</f>
        <v>41</v>
      </c>
      <c r="AA45" s="233">
        <f t="shared" si="25"/>
        <v>0</v>
      </c>
      <c r="AB45" s="234">
        <f t="shared" si="15"/>
        <v>0</v>
      </c>
      <c r="AC45" s="234">
        <f t="shared" si="26"/>
        <v>0</v>
      </c>
      <c r="AD45" s="234">
        <f t="shared" si="16"/>
        <v>0</v>
      </c>
      <c r="AE45" s="234">
        <f t="shared" si="27"/>
        <v>0</v>
      </c>
      <c r="AF45" s="234">
        <f t="shared" si="17"/>
        <v>0</v>
      </c>
      <c r="AG45" s="234">
        <f t="shared" si="28"/>
        <v>0</v>
      </c>
      <c r="AH45" s="234">
        <f t="shared" si="18"/>
        <v>0</v>
      </c>
      <c r="AI45" s="234">
        <f t="shared" si="29"/>
        <v>0</v>
      </c>
      <c r="AJ45" s="234">
        <f t="shared" si="19"/>
        <v>0</v>
      </c>
      <c r="AK45" s="234">
        <f t="shared" ca="1" si="20"/>
        <v>0</v>
      </c>
    </row>
    <row r="46" spans="3:37" ht="23.1" customHeight="1">
      <c r="C46" s="235">
        <v>42</v>
      </c>
      <c r="D46" s="236" t="str">
        <f t="shared" si="21"/>
        <v/>
      </c>
      <c r="E46" s="237" t="str">
        <f>IF(ISBLANK('Flight Groups'!C47),"",'Flight Groups'!G47)</f>
        <v/>
      </c>
      <c r="F46" s="237">
        <f t="shared" si="9"/>
        <v>5</v>
      </c>
      <c r="G46" s="237" t="str">
        <f>IF(ISBLANK('Flight Groups'!C47),"",'Flight Groups'!C47)</f>
        <v/>
      </c>
      <c r="H46" s="237" t="str">
        <f t="shared" si="22"/>
        <v/>
      </c>
      <c r="I46" s="488" t="str">
        <f>IF(ISBLANK('Flight Groups'!C47),"",IF(H46=1,"A",IF(H46=2,"B",IF(H46=3,"C",IF(H46=4,"D","E")))))</f>
        <v/>
      </c>
      <c r="J46" s="237" t="str">
        <f>IF(G46="","",(RANK(F46,$F$5:$F$64,0)+COUNTIF($F$5:F46,F46)-1))</f>
        <v/>
      </c>
      <c r="K46" s="238" t="str">
        <f t="shared" ca="1" si="10"/>
        <v/>
      </c>
      <c r="L46" s="294"/>
      <c r="M46" s="295"/>
      <c r="N46" s="239"/>
      <c r="O46" s="239"/>
      <c r="P46" s="546"/>
      <c r="Q46" s="588">
        <f t="shared" si="11"/>
        <v>0</v>
      </c>
      <c r="R46" s="434">
        <f>IF(ISBLANK('Flight Groups'!C47),0,IF(P46="yes",0,(IF(L46=$L$2,L46*60-M46,IF(L46&gt;$L$2,($L$2*60)-(L46-$L$2)*60-M46,L46*60+M46)))-Q46+O46))</f>
        <v>0</v>
      </c>
      <c r="S46" s="399">
        <f t="shared" si="23"/>
        <v>0</v>
      </c>
      <c r="T46" s="240">
        <f t="shared" si="12"/>
        <v>7</v>
      </c>
      <c r="U46" s="243"/>
      <c r="V46" s="278">
        <v>42</v>
      </c>
      <c r="W46" s="230" t="str">
        <f t="shared" ca="1" si="24"/>
        <v/>
      </c>
      <c r="X46" s="402">
        <f t="shared" ca="1" si="13"/>
        <v>0</v>
      </c>
      <c r="Y46" s="39" t="str">
        <f t="shared" ca="1" si="14"/>
        <v/>
      </c>
      <c r="Z46" s="232">
        <f>RANK(S46,$S$5:$S$64,0)+COUNTIF($S$5:S46,S46)-1</f>
        <v>42</v>
      </c>
      <c r="AA46" s="233">
        <f t="shared" si="25"/>
        <v>0</v>
      </c>
      <c r="AB46" s="234">
        <f t="shared" si="15"/>
        <v>0</v>
      </c>
      <c r="AC46" s="234">
        <f t="shared" si="26"/>
        <v>0</v>
      </c>
      <c r="AD46" s="234">
        <f t="shared" si="16"/>
        <v>0</v>
      </c>
      <c r="AE46" s="234">
        <f t="shared" si="27"/>
        <v>0</v>
      </c>
      <c r="AF46" s="234">
        <f t="shared" si="17"/>
        <v>0</v>
      </c>
      <c r="AG46" s="234">
        <f t="shared" si="28"/>
        <v>0</v>
      </c>
      <c r="AH46" s="234">
        <f t="shared" si="18"/>
        <v>0</v>
      </c>
      <c r="AI46" s="234">
        <f t="shared" si="29"/>
        <v>0</v>
      </c>
      <c r="AJ46" s="234">
        <f t="shared" si="19"/>
        <v>0</v>
      </c>
      <c r="AK46" s="234">
        <f t="shared" ca="1" si="20"/>
        <v>0</v>
      </c>
    </row>
    <row r="47" spans="3:37" ht="23.1" customHeight="1">
      <c r="C47" s="235">
        <v>43</v>
      </c>
      <c r="D47" s="236" t="str">
        <f t="shared" si="21"/>
        <v/>
      </c>
      <c r="E47" s="237" t="str">
        <f>IF(ISBLANK('Flight Groups'!C48),"",'Flight Groups'!G48)</f>
        <v/>
      </c>
      <c r="F47" s="237">
        <f t="shared" si="9"/>
        <v>5</v>
      </c>
      <c r="G47" s="237" t="str">
        <f>IF(ISBLANK('Flight Groups'!C48),"",'Flight Groups'!C48)</f>
        <v/>
      </c>
      <c r="H47" s="237" t="str">
        <f t="shared" si="22"/>
        <v/>
      </c>
      <c r="I47" s="488" t="str">
        <f>IF(ISBLANK('Flight Groups'!C48),"",IF(H47=1,"A",IF(H47=2,"B",IF(H47=3,"C",IF(H47=4,"D","E")))))</f>
        <v/>
      </c>
      <c r="J47" s="237" t="str">
        <f>IF(G47="","",(RANK(F47,$F$5:$F$64,0)+COUNTIF($F$5:F47,F47)-1))</f>
        <v/>
      </c>
      <c r="K47" s="238" t="str">
        <f t="shared" ca="1" si="10"/>
        <v/>
      </c>
      <c r="L47" s="294"/>
      <c r="M47" s="295"/>
      <c r="N47" s="239"/>
      <c r="O47" s="239"/>
      <c r="P47" s="546"/>
      <c r="Q47" s="588">
        <f t="shared" si="11"/>
        <v>0</v>
      </c>
      <c r="R47" s="434">
        <f>IF(ISBLANK('Flight Groups'!C48),0,IF(P47="yes",0,(IF(L47=$L$2,L47*60-M47,IF(L47&gt;$L$2,($L$2*60)-(L47-$L$2)*60-M47,L47*60+M47)))-Q47+O47))</f>
        <v>0</v>
      </c>
      <c r="S47" s="399">
        <f t="shared" si="23"/>
        <v>0</v>
      </c>
      <c r="T47" s="240">
        <f t="shared" si="12"/>
        <v>7</v>
      </c>
      <c r="U47" s="243"/>
      <c r="V47" s="278">
        <v>43</v>
      </c>
      <c r="W47" s="230" t="str">
        <f t="shared" ca="1" si="24"/>
        <v/>
      </c>
      <c r="X47" s="402">
        <f t="shared" ca="1" si="13"/>
        <v>0</v>
      </c>
      <c r="Y47" s="39" t="str">
        <f t="shared" ca="1" si="14"/>
        <v/>
      </c>
      <c r="Z47" s="232">
        <f>RANK(S47,$S$5:$S$64,0)+COUNTIF($S$5:S47,S47)-1</f>
        <v>43</v>
      </c>
      <c r="AA47" s="233">
        <f t="shared" si="25"/>
        <v>0</v>
      </c>
      <c r="AB47" s="234">
        <f t="shared" si="15"/>
        <v>0</v>
      </c>
      <c r="AC47" s="234">
        <f t="shared" si="26"/>
        <v>0</v>
      </c>
      <c r="AD47" s="234">
        <f t="shared" si="16"/>
        <v>0</v>
      </c>
      <c r="AE47" s="234">
        <f t="shared" si="27"/>
        <v>0</v>
      </c>
      <c r="AF47" s="234">
        <f t="shared" si="17"/>
        <v>0</v>
      </c>
      <c r="AG47" s="234">
        <f t="shared" si="28"/>
        <v>0</v>
      </c>
      <c r="AH47" s="234">
        <f t="shared" si="18"/>
        <v>0</v>
      </c>
      <c r="AI47" s="234">
        <f t="shared" si="29"/>
        <v>0</v>
      </c>
      <c r="AJ47" s="234">
        <f t="shared" si="19"/>
        <v>0</v>
      </c>
      <c r="AK47" s="234">
        <f t="shared" ca="1" si="20"/>
        <v>0</v>
      </c>
    </row>
    <row r="48" spans="3:37" ht="23.1" customHeight="1">
      <c r="C48" s="235">
        <v>44</v>
      </c>
      <c r="D48" s="236" t="str">
        <f t="shared" si="21"/>
        <v/>
      </c>
      <c r="E48" s="237" t="str">
        <f>IF(ISBLANK('Flight Groups'!C49),"",'Flight Groups'!G49)</f>
        <v/>
      </c>
      <c r="F48" s="237">
        <f t="shared" si="9"/>
        <v>5</v>
      </c>
      <c r="G48" s="237" t="str">
        <f>IF(ISBLANK('Flight Groups'!C49),"",'Flight Groups'!C49)</f>
        <v/>
      </c>
      <c r="H48" s="237" t="str">
        <f t="shared" si="22"/>
        <v/>
      </c>
      <c r="I48" s="488" t="str">
        <f>IF(ISBLANK('Flight Groups'!C49),"",IF(H48=1,"A",IF(H48=2,"B",IF(H48=3,"C",IF(H48=4,"D","E")))))</f>
        <v/>
      </c>
      <c r="J48" s="237" t="str">
        <f>IF(G48="","",(RANK(F48,$F$5:$F$64,0)+COUNTIF($F$5:F48,F48)-1))</f>
        <v/>
      </c>
      <c r="K48" s="238" t="str">
        <f t="shared" ca="1" si="10"/>
        <v/>
      </c>
      <c r="L48" s="294"/>
      <c r="M48" s="295"/>
      <c r="N48" s="239"/>
      <c r="O48" s="239"/>
      <c r="P48" s="546"/>
      <c r="Q48" s="588">
        <f t="shared" si="11"/>
        <v>0</v>
      </c>
      <c r="R48" s="434">
        <f>IF(ISBLANK('Flight Groups'!C49),0,IF(P48="yes",0,(IF(L48=$L$2,L48*60-M48,IF(L48&gt;$L$2,($L$2*60)-(L48-$L$2)*60-M48,L48*60+M48)))-Q48+O48))</f>
        <v>0</v>
      </c>
      <c r="S48" s="399">
        <f t="shared" si="23"/>
        <v>0</v>
      </c>
      <c r="T48" s="240">
        <f t="shared" si="12"/>
        <v>7</v>
      </c>
      <c r="U48" s="241"/>
      <c r="V48" s="278">
        <v>44</v>
      </c>
      <c r="W48" s="230" t="str">
        <f t="shared" ca="1" si="24"/>
        <v/>
      </c>
      <c r="X48" s="402">
        <f t="shared" ca="1" si="13"/>
        <v>0</v>
      </c>
      <c r="Y48" s="39" t="str">
        <f t="shared" ca="1" si="14"/>
        <v/>
      </c>
      <c r="Z48" s="232">
        <f>RANK(S48,$S$5:$S$64,0)+COUNTIF($S$5:S48,S48)-1</f>
        <v>44</v>
      </c>
      <c r="AA48" s="233">
        <f t="shared" si="25"/>
        <v>0</v>
      </c>
      <c r="AB48" s="234">
        <f t="shared" si="15"/>
        <v>0</v>
      </c>
      <c r="AC48" s="234">
        <f t="shared" si="26"/>
        <v>0</v>
      </c>
      <c r="AD48" s="234">
        <f t="shared" si="16"/>
        <v>0</v>
      </c>
      <c r="AE48" s="234">
        <f t="shared" si="27"/>
        <v>0</v>
      </c>
      <c r="AF48" s="234">
        <f t="shared" si="17"/>
        <v>0</v>
      </c>
      <c r="AG48" s="234">
        <f t="shared" si="28"/>
        <v>0</v>
      </c>
      <c r="AH48" s="234">
        <f t="shared" si="18"/>
        <v>0</v>
      </c>
      <c r="AI48" s="234">
        <f t="shared" si="29"/>
        <v>0</v>
      </c>
      <c r="AJ48" s="234">
        <f t="shared" si="19"/>
        <v>0</v>
      </c>
      <c r="AK48" s="234">
        <f t="shared" ca="1" si="20"/>
        <v>0</v>
      </c>
    </row>
    <row r="49" spans="3:37" ht="23.1" customHeight="1">
      <c r="C49" s="235">
        <v>45</v>
      </c>
      <c r="D49" s="236" t="str">
        <f t="shared" si="21"/>
        <v/>
      </c>
      <c r="E49" s="237" t="str">
        <f>IF(ISBLANK('Flight Groups'!C50),"",'Flight Groups'!G50)</f>
        <v/>
      </c>
      <c r="F49" s="237">
        <f t="shared" si="9"/>
        <v>5</v>
      </c>
      <c r="G49" s="237" t="str">
        <f>IF(ISBLANK('Flight Groups'!C50),"",'Flight Groups'!C50)</f>
        <v/>
      </c>
      <c r="H49" s="237" t="str">
        <f t="shared" si="22"/>
        <v/>
      </c>
      <c r="I49" s="488" t="str">
        <f>IF(ISBLANK('Flight Groups'!C50),"",IF(H49=1,"A",IF(H49=2,"B",IF(H49=3,"C",IF(H49=4,"D","E")))))</f>
        <v/>
      </c>
      <c r="J49" s="237" t="str">
        <f>IF(G49="","",(RANK(F49,$F$5:$F$64,0)+COUNTIF($F$5:F49,F49)-1))</f>
        <v/>
      </c>
      <c r="K49" s="238" t="str">
        <f t="shared" ca="1" si="10"/>
        <v/>
      </c>
      <c r="L49" s="294"/>
      <c r="M49" s="295"/>
      <c r="N49" s="239"/>
      <c r="O49" s="239"/>
      <c r="P49" s="546"/>
      <c r="Q49" s="588">
        <f t="shared" si="11"/>
        <v>0</v>
      </c>
      <c r="R49" s="434">
        <f>IF(ISBLANK('Flight Groups'!C50),0,IF(P49="yes",0,(IF(L49=$L$2,L49*60-M49,IF(L49&gt;$L$2,($L$2*60)-(L49-$L$2)*60-M49,L49*60+M49)))-Q49+O49))</f>
        <v>0</v>
      </c>
      <c r="S49" s="399">
        <f t="shared" si="23"/>
        <v>0</v>
      </c>
      <c r="T49" s="240">
        <f t="shared" si="12"/>
        <v>7</v>
      </c>
      <c r="U49" s="241"/>
      <c r="V49" s="278">
        <v>45</v>
      </c>
      <c r="W49" s="230" t="str">
        <f t="shared" ca="1" si="24"/>
        <v/>
      </c>
      <c r="X49" s="402">
        <f t="shared" ca="1" si="13"/>
        <v>0</v>
      </c>
      <c r="Y49" s="39" t="str">
        <f t="shared" ca="1" si="14"/>
        <v/>
      </c>
      <c r="Z49" s="232">
        <f>RANK(S49,$S$5:$S$64,0)+COUNTIF($S$5:S49,S49)-1</f>
        <v>45</v>
      </c>
      <c r="AA49" s="233">
        <f t="shared" si="25"/>
        <v>0</v>
      </c>
      <c r="AB49" s="234">
        <f t="shared" si="15"/>
        <v>0</v>
      </c>
      <c r="AC49" s="234">
        <f t="shared" si="26"/>
        <v>0</v>
      </c>
      <c r="AD49" s="234">
        <f t="shared" si="16"/>
        <v>0</v>
      </c>
      <c r="AE49" s="234">
        <f t="shared" si="27"/>
        <v>0</v>
      </c>
      <c r="AF49" s="234">
        <f t="shared" si="17"/>
        <v>0</v>
      </c>
      <c r="AG49" s="234">
        <f t="shared" si="28"/>
        <v>0</v>
      </c>
      <c r="AH49" s="234">
        <f t="shared" si="18"/>
        <v>0</v>
      </c>
      <c r="AI49" s="234">
        <f t="shared" si="29"/>
        <v>0</v>
      </c>
      <c r="AJ49" s="234">
        <f t="shared" si="19"/>
        <v>0</v>
      </c>
      <c r="AK49" s="234">
        <f t="shared" ca="1" si="20"/>
        <v>0</v>
      </c>
    </row>
    <row r="50" spans="3:37" ht="23.1" customHeight="1">
      <c r="C50" s="235">
        <v>46</v>
      </c>
      <c r="D50" s="236" t="str">
        <f t="shared" si="21"/>
        <v/>
      </c>
      <c r="E50" s="237" t="str">
        <f>IF(ISBLANK('Flight Groups'!C51),"",'Flight Groups'!G51)</f>
        <v/>
      </c>
      <c r="F50" s="237">
        <f t="shared" si="9"/>
        <v>5</v>
      </c>
      <c r="G50" s="237" t="str">
        <f>IF(ISBLANK('Flight Groups'!C51),"",'Flight Groups'!C51)</f>
        <v/>
      </c>
      <c r="H50" s="237" t="str">
        <f t="shared" si="22"/>
        <v/>
      </c>
      <c r="I50" s="488" t="str">
        <f>IF(ISBLANK('Flight Groups'!C51),"",IF(H50=1,"A",IF(H50=2,"B",IF(H50=3,"C",IF(H50=4,"D","E")))))</f>
        <v/>
      </c>
      <c r="J50" s="237" t="str">
        <f>IF(G50="","",(RANK(F50,$F$5:$F$64,0)+COUNTIF($F$5:F50,F50)-1))</f>
        <v/>
      </c>
      <c r="K50" s="238" t="str">
        <f t="shared" ca="1" si="10"/>
        <v/>
      </c>
      <c r="L50" s="294"/>
      <c r="M50" s="295"/>
      <c r="N50" s="239"/>
      <c r="O50" s="239"/>
      <c r="P50" s="546"/>
      <c r="Q50" s="588">
        <f t="shared" si="11"/>
        <v>0</v>
      </c>
      <c r="R50" s="434">
        <f>IF(ISBLANK('Flight Groups'!C51),0,IF(P50="yes",0,(IF(L50=$L$2,L50*60-M50,IF(L50&gt;$L$2,($L$2*60)-(L50-$L$2)*60-M50,L50*60+M50)))-Q50+O50))</f>
        <v>0</v>
      </c>
      <c r="S50" s="399">
        <f t="shared" si="23"/>
        <v>0</v>
      </c>
      <c r="T50" s="240">
        <f t="shared" si="12"/>
        <v>7</v>
      </c>
      <c r="U50" s="243"/>
      <c r="V50" s="278">
        <v>46</v>
      </c>
      <c r="W50" s="230" t="str">
        <f t="shared" ca="1" si="24"/>
        <v/>
      </c>
      <c r="X50" s="402">
        <f t="shared" ca="1" si="13"/>
        <v>0</v>
      </c>
      <c r="Y50" s="39" t="str">
        <f t="shared" ca="1" si="14"/>
        <v/>
      </c>
      <c r="Z50" s="232">
        <f>RANK(S50,$S$5:$S$64,0)+COUNTIF($S$5:S50,S50)-1</f>
        <v>46</v>
      </c>
      <c r="AA50" s="233">
        <f t="shared" si="25"/>
        <v>0</v>
      </c>
      <c r="AB50" s="234">
        <f t="shared" si="15"/>
        <v>0</v>
      </c>
      <c r="AC50" s="234">
        <f t="shared" si="26"/>
        <v>0</v>
      </c>
      <c r="AD50" s="234">
        <f t="shared" si="16"/>
        <v>0</v>
      </c>
      <c r="AE50" s="234">
        <f t="shared" si="27"/>
        <v>0</v>
      </c>
      <c r="AF50" s="234">
        <f t="shared" si="17"/>
        <v>0</v>
      </c>
      <c r="AG50" s="234">
        <f t="shared" si="28"/>
        <v>0</v>
      </c>
      <c r="AH50" s="234">
        <f t="shared" si="18"/>
        <v>0</v>
      </c>
      <c r="AI50" s="234">
        <f t="shared" si="29"/>
        <v>0</v>
      </c>
      <c r="AJ50" s="234">
        <f t="shared" si="19"/>
        <v>0</v>
      </c>
      <c r="AK50" s="234">
        <f t="shared" ca="1" si="20"/>
        <v>0</v>
      </c>
    </row>
    <row r="51" spans="3:37" ht="23.1" customHeight="1">
      <c r="C51" s="235">
        <v>47</v>
      </c>
      <c r="D51" s="236" t="str">
        <f t="shared" si="21"/>
        <v/>
      </c>
      <c r="E51" s="237" t="str">
        <f>IF(ISBLANK('Flight Groups'!C52),"",'Flight Groups'!G52)</f>
        <v/>
      </c>
      <c r="F51" s="237">
        <f t="shared" si="9"/>
        <v>5</v>
      </c>
      <c r="G51" s="237" t="str">
        <f>IF(ISBLANK('Flight Groups'!C52),"",'Flight Groups'!C52)</f>
        <v/>
      </c>
      <c r="H51" s="237" t="str">
        <f t="shared" si="22"/>
        <v/>
      </c>
      <c r="I51" s="488" t="str">
        <f>IF(ISBLANK('Flight Groups'!C52),"",IF(H51=1,"A",IF(H51=2,"B",IF(H51=3,"C",IF(H51=4,"D","E")))))</f>
        <v/>
      </c>
      <c r="J51" s="237" t="str">
        <f>IF(G51="","",(RANK(F51,$F$5:$F$64,0)+COUNTIF($F$5:F51,F51)-1))</f>
        <v/>
      </c>
      <c r="K51" s="238" t="str">
        <f t="shared" ca="1" si="10"/>
        <v/>
      </c>
      <c r="L51" s="294"/>
      <c r="M51" s="295"/>
      <c r="N51" s="239"/>
      <c r="O51" s="239"/>
      <c r="P51" s="546"/>
      <c r="Q51" s="588">
        <f t="shared" si="11"/>
        <v>0</v>
      </c>
      <c r="R51" s="434">
        <f>IF(ISBLANK('Flight Groups'!C52),0,IF(P51="yes",0,(IF(L51=$L$2,L51*60-M51,IF(L51&gt;$L$2,($L$2*60)-(L51-$L$2)*60-M51,L51*60+M51)))-Q51+O51))</f>
        <v>0</v>
      </c>
      <c r="S51" s="399">
        <f t="shared" si="23"/>
        <v>0</v>
      </c>
      <c r="T51" s="240">
        <f t="shared" si="12"/>
        <v>7</v>
      </c>
      <c r="U51" s="241"/>
      <c r="V51" s="278">
        <v>47</v>
      </c>
      <c r="W51" s="230" t="str">
        <f t="shared" ca="1" si="24"/>
        <v/>
      </c>
      <c r="X51" s="402">
        <f t="shared" ca="1" si="13"/>
        <v>0</v>
      </c>
      <c r="Y51" s="39" t="str">
        <f t="shared" ca="1" si="14"/>
        <v/>
      </c>
      <c r="Z51" s="232">
        <f>RANK(S51,$S$5:$S$64,0)+COUNTIF($S$5:S51,S51)-1</f>
        <v>47</v>
      </c>
      <c r="AA51" s="233">
        <f t="shared" si="25"/>
        <v>0</v>
      </c>
      <c r="AB51" s="234">
        <f t="shared" si="15"/>
        <v>0</v>
      </c>
      <c r="AC51" s="234">
        <f t="shared" si="26"/>
        <v>0</v>
      </c>
      <c r="AD51" s="234">
        <f t="shared" si="16"/>
        <v>0</v>
      </c>
      <c r="AE51" s="234">
        <f t="shared" si="27"/>
        <v>0</v>
      </c>
      <c r="AF51" s="234">
        <f t="shared" si="17"/>
        <v>0</v>
      </c>
      <c r="AG51" s="234">
        <f t="shared" si="28"/>
        <v>0</v>
      </c>
      <c r="AH51" s="234">
        <f t="shared" si="18"/>
        <v>0</v>
      </c>
      <c r="AI51" s="234">
        <f t="shared" si="29"/>
        <v>0</v>
      </c>
      <c r="AJ51" s="234">
        <f t="shared" si="19"/>
        <v>0</v>
      </c>
      <c r="AK51" s="234">
        <f t="shared" ca="1" si="20"/>
        <v>0</v>
      </c>
    </row>
    <row r="52" spans="3:37" ht="23.1" customHeight="1">
      <c r="C52" s="235">
        <v>48</v>
      </c>
      <c r="D52" s="236" t="str">
        <f t="shared" si="21"/>
        <v/>
      </c>
      <c r="E52" s="237" t="str">
        <f>IF(ISBLANK('Flight Groups'!C53),"",'Flight Groups'!G53)</f>
        <v/>
      </c>
      <c r="F52" s="237">
        <f t="shared" si="9"/>
        <v>5</v>
      </c>
      <c r="G52" s="237" t="str">
        <f>IF(ISBLANK('Flight Groups'!C53),"",'Flight Groups'!C53)</f>
        <v/>
      </c>
      <c r="H52" s="237" t="str">
        <f t="shared" si="22"/>
        <v/>
      </c>
      <c r="I52" s="488" t="str">
        <f>IF(ISBLANK('Flight Groups'!C53),"",IF(H52=1,"A",IF(H52=2,"B",IF(H52=3,"C",IF(H52=4,"D","E")))))</f>
        <v/>
      </c>
      <c r="J52" s="237" t="str">
        <f>IF(G52="","",(RANK(F52,$F$5:$F$64,0)+COUNTIF($F$5:F52,F52)-1))</f>
        <v/>
      </c>
      <c r="K52" s="238" t="str">
        <f t="shared" ca="1" si="10"/>
        <v/>
      </c>
      <c r="L52" s="294"/>
      <c r="M52" s="295"/>
      <c r="N52" s="239"/>
      <c r="O52" s="239"/>
      <c r="P52" s="546"/>
      <c r="Q52" s="588">
        <f t="shared" si="11"/>
        <v>0</v>
      </c>
      <c r="R52" s="434">
        <f>IF(ISBLANK('Flight Groups'!C53),0,IF(P52="yes",0,(IF(L52=$L$2,L52*60-M52,IF(L52&gt;$L$2,($L$2*60)-(L52-$L$2)*60-M52,L52*60+M52)))-Q52+O52))</f>
        <v>0</v>
      </c>
      <c r="S52" s="399">
        <f t="shared" si="23"/>
        <v>0</v>
      </c>
      <c r="T52" s="240">
        <f t="shared" si="12"/>
        <v>7</v>
      </c>
      <c r="U52" s="241"/>
      <c r="V52" s="278">
        <v>48</v>
      </c>
      <c r="W52" s="230" t="str">
        <f t="shared" ca="1" si="24"/>
        <v/>
      </c>
      <c r="X52" s="402">
        <f t="shared" ca="1" si="13"/>
        <v>0</v>
      </c>
      <c r="Y52" s="39" t="str">
        <f t="shared" ca="1" si="14"/>
        <v/>
      </c>
      <c r="Z52" s="232">
        <f>RANK(S52,$S$5:$S$64,0)+COUNTIF($S$5:S52,S52)-1</f>
        <v>48</v>
      </c>
      <c r="AA52" s="233">
        <f t="shared" si="25"/>
        <v>0</v>
      </c>
      <c r="AB52" s="234">
        <f t="shared" si="15"/>
        <v>0</v>
      </c>
      <c r="AC52" s="234">
        <f t="shared" si="26"/>
        <v>0</v>
      </c>
      <c r="AD52" s="234">
        <f t="shared" si="16"/>
        <v>0</v>
      </c>
      <c r="AE52" s="234">
        <f t="shared" si="27"/>
        <v>0</v>
      </c>
      <c r="AF52" s="234">
        <f t="shared" si="17"/>
        <v>0</v>
      </c>
      <c r="AG52" s="234">
        <f t="shared" si="28"/>
        <v>0</v>
      </c>
      <c r="AH52" s="234">
        <f t="shared" si="18"/>
        <v>0</v>
      </c>
      <c r="AI52" s="234">
        <f t="shared" si="29"/>
        <v>0</v>
      </c>
      <c r="AJ52" s="234">
        <f t="shared" si="19"/>
        <v>0</v>
      </c>
      <c r="AK52" s="234">
        <f t="shared" ca="1" si="20"/>
        <v>0</v>
      </c>
    </row>
    <row r="53" spans="3:37" ht="23.1" customHeight="1">
      <c r="C53" s="235">
        <v>49</v>
      </c>
      <c r="D53" s="236" t="str">
        <f t="shared" si="21"/>
        <v/>
      </c>
      <c r="E53" s="237" t="str">
        <f>IF(ISBLANK('Flight Groups'!C54),"",'Flight Groups'!G54)</f>
        <v/>
      </c>
      <c r="F53" s="237">
        <f t="shared" si="9"/>
        <v>5</v>
      </c>
      <c r="G53" s="237" t="str">
        <f>IF(ISBLANK('Flight Groups'!C54),"",'Flight Groups'!C54)</f>
        <v/>
      </c>
      <c r="H53" s="237" t="str">
        <f t="shared" si="22"/>
        <v/>
      </c>
      <c r="I53" s="488" t="str">
        <f>IF(ISBLANK('Flight Groups'!C54),"",IF(H53=1,"A",IF(H53=2,"B",IF(H53=3,"C",IF(H53=4,"D","E")))))</f>
        <v/>
      </c>
      <c r="J53" s="237" t="str">
        <f>IF(G53="","",(RANK(F53,$F$5:$F$64,0)+COUNTIF($F$5:F53,F53)-1))</f>
        <v/>
      </c>
      <c r="K53" s="238" t="str">
        <f t="shared" ca="1" si="10"/>
        <v/>
      </c>
      <c r="L53" s="294"/>
      <c r="M53" s="295"/>
      <c r="N53" s="239"/>
      <c r="O53" s="239"/>
      <c r="P53" s="546"/>
      <c r="Q53" s="588">
        <f t="shared" si="11"/>
        <v>0</v>
      </c>
      <c r="R53" s="434">
        <f>IF(ISBLANK('Flight Groups'!C54),0,IF(P53="yes",0,(IF(L53=$L$2,L53*60-M53,IF(L53&gt;$L$2,($L$2*60)-(L53-$L$2)*60-M53,L53*60+M53)))-Q53+O53))</f>
        <v>0</v>
      </c>
      <c r="S53" s="399">
        <f t="shared" si="23"/>
        <v>0</v>
      </c>
      <c r="T53" s="240">
        <f t="shared" si="12"/>
        <v>7</v>
      </c>
      <c r="U53" s="243"/>
      <c r="V53" s="278">
        <v>49</v>
      </c>
      <c r="W53" s="230" t="str">
        <f t="shared" ca="1" si="24"/>
        <v/>
      </c>
      <c r="X53" s="402">
        <f t="shared" ca="1" si="13"/>
        <v>0</v>
      </c>
      <c r="Y53" s="39" t="str">
        <f t="shared" ca="1" si="14"/>
        <v/>
      </c>
      <c r="Z53" s="232">
        <f>RANK(S53,$S$5:$S$64,0)+COUNTIF($S$5:S53,S53)-1</f>
        <v>49</v>
      </c>
      <c r="AA53" s="233">
        <f t="shared" si="25"/>
        <v>0</v>
      </c>
      <c r="AB53" s="234">
        <f t="shared" si="15"/>
        <v>0</v>
      </c>
      <c r="AC53" s="234">
        <f t="shared" si="26"/>
        <v>0</v>
      </c>
      <c r="AD53" s="234">
        <f t="shared" si="16"/>
        <v>0</v>
      </c>
      <c r="AE53" s="234">
        <f t="shared" si="27"/>
        <v>0</v>
      </c>
      <c r="AF53" s="234">
        <f t="shared" si="17"/>
        <v>0</v>
      </c>
      <c r="AG53" s="234">
        <f t="shared" si="28"/>
        <v>0</v>
      </c>
      <c r="AH53" s="234">
        <f t="shared" si="18"/>
        <v>0</v>
      </c>
      <c r="AI53" s="234">
        <f t="shared" si="29"/>
        <v>0</v>
      </c>
      <c r="AJ53" s="234">
        <f t="shared" si="19"/>
        <v>0</v>
      </c>
      <c r="AK53" s="234">
        <f t="shared" ca="1" si="20"/>
        <v>0</v>
      </c>
    </row>
    <row r="54" spans="3:37" ht="23.1" customHeight="1">
      <c r="C54" s="235">
        <v>50</v>
      </c>
      <c r="D54" s="236" t="str">
        <f t="shared" si="21"/>
        <v/>
      </c>
      <c r="E54" s="237" t="str">
        <f>IF(ISBLANK('Flight Groups'!C55),"",'Flight Groups'!G55)</f>
        <v/>
      </c>
      <c r="F54" s="237">
        <f t="shared" si="9"/>
        <v>5</v>
      </c>
      <c r="G54" s="237" t="str">
        <f>IF(ISBLANK('Flight Groups'!C55),"",'Flight Groups'!C55)</f>
        <v/>
      </c>
      <c r="H54" s="237" t="str">
        <f t="shared" si="22"/>
        <v/>
      </c>
      <c r="I54" s="488" t="str">
        <f>IF(ISBLANK('Flight Groups'!C55),"",IF(H54=1,"A",IF(H54=2,"B",IF(H54=3,"C",IF(H54=4,"D","E")))))</f>
        <v/>
      </c>
      <c r="J54" s="237" t="str">
        <f>IF(G54="","",(RANK(F54,$F$5:$F$64,0)+COUNTIF($F$5:F54,F54)-1))</f>
        <v/>
      </c>
      <c r="K54" s="238" t="str">
        <f t="shared" ca="1" si="10"/>
        <v/>
      </c>
      <c r="L54" s="294"/>
      <c r="M54" s="295"/>
      <c r="N54" s="239"/>
      <c r="O54" s="239"/>
      <c r="P54" s="546"/>
      <c r="Q54" s="588">
        <f t="shared" si="11"/>
        <v>0</v>
      </c>
      <c r="R54" s="434">
        <f>IF(ISBLANK('Flight Groups'!C55),0,IF(P54="yes",0,(IF(L54=$L$2,L54*60-M54,IF(L54&gt;$L$2,($L$2*60)-(L54-$L$2)*60-M54,L54*60+M54)))-Q54+O54))</f>
        <v>0</v>
      </c>
      <c r="S54" s="399">
        <f t="shared" si="23"/>
        <v>0</v>
      </c>
      <c r="T54" s="240">
        <f t="shared" si="12"/>
        <v>7</v>
      </c>
      <c r="U54" s="241"/>
      <c r="V54" s="278">
        <v>50</v>
      </c>
      <c r="W54" s="230" t="str">
        <f t="shared" ca="1" si="24"/>
        <v/>
      </c>
      <c r="X54" s="402">
        <f t="shared" ca="1" si="13"/>
        <v>0</v>
      </c>
      <c r="Y54" s="39" t="str">
        <f t="shared" ca="1" si="14"/>
        <v/>
      </c>
      <c r="Z54" s="232">
        <f>RANK(S54,$S$5:$S$64,0)+COUNTIF($S$5:S54,S54)-1</f>
        <v>50</v>
      </c>
      <c r="AA54" s="233">
        <f t="shared" si="25"/>
        <v>0</v>
      </c>
      <c r="AB54" s="234">
        <f t="shared" si="15"/>
        <v>0</v>
      </c>
      <c r="AC54" s="234">
        <f t="shared" si="26"/>
        <v>0</v>
      </c>
      <c r="AD54" s="234">
        <f t="shared" si="16"/>
        <v>0</v>
      </c>
      <c r="AE54" s="234">
        <f t="shared" si="27"/>
        <v>0</v>
      </c>
      <c r="AF54" s="234">
        <f t="shared" si="17"/>
        <v>0</v>
      </c>
      <c r="AG54" s="234">
        <f t="shared" si="28"/>
        <v>0</v>
      </c>
      <c r="AH54" s="234">
        <f t="shared" si="18"/>
        <v>0</v>
      </c>
      <c r="AI54" s="234">
        <f t="shared" si="29"/>
        <v>0</v>
      </c>
      <c r="AJ54" s="234">
        <f t="shared" si="19"/>
        <v>0</v>
      </c>
      <c r="AK54" s="234">
        <f t="shared" ca="1" si="20"/>
        <v>0</v>
      </c>
    </row>
    <row r="55" spans="3:37" ht="23.1" customHeight="1">
      <c r="C55" s="235">
        <v>51</v>
      </c>
      <c r="D55" s="236" t="str">
        <f t="shared" si="21"/>
        <v/>
      </c>
      <c r="E55" s="237" t="str">
        <f>IF(ISBLANK('Flight Groups'!C56),"",'Flight Groups'!G56)</f>
        <v/>
      </c>
      <c r="F55" s="237">
        <f t="shared" si="9"/>
        <v>5</v>
      </c>
      <c r="G55" s="237" t="str">
        <f>IF(ISBLANK('Flight Groups'!C56),"",'Flight Groups'!C56)</f>
        <v/>
      </c>
      <c r="H55" s="237" t="str">
        <f t="shared" si="22"/>
        <v/>
      </c>
      <c r="I55" s="488" t="str">
        <f>IF(ISBLANK('Flight Groups'!C56),"",IF(H55=1,"A",IF(H55=2,"B",IF(H55=3,"C",IF(H55=4,"D","E")))))</f>
        <v/>
      </c>
      <c r="J55" s="237" t="str">
        <f>IF(G55="","",(RANK(F55,$F$5:$F$64,0)+COUNTIF($F$5:F55,F55)-1))</f>
        <v/>
      </c>
      <c r="K55" s="238" t="str">
        <f t="shared" ca="1" si="10"/>
        <v/>
      </c>
      <c r="L55" s="294"/>
      <c r="M55" s="295"/>
      <c r="N55" s="239"/>
      <c r="O55" s="239"/>
      <c r="P55" s="546"/>
      <c r="Q55" s="588">
        <f t="shared" si="11"/>
        <v>0</v>
      </c>
      <c r="R55" s="434">
        <f>IF(ISBLANK('Flight Groups'!C56),0,IF(P55="yes",0,(IF(L55=$L$2,L55*60-M55,IF(L55&gt;$L$2,($L$2*60)-(L55-$L$2)*60-M55,L55*60+M55)))-Q55+O55))</f>
        <v>0</v>
      </c>
      <c r="S55" s="399">
        <f t="shared" si="23"/>
        <v>0</v>
      </c>
      <c r="T55" s="240">
        <f t="shared" si="12"/>
        <v>7</v>
      </c>
      <c r="U55" s="241"/>
      <c r="V55" s="278">
        <v>51</v>
      </c>
      <c r="W55" s="230" t="str">
        <f t="shared" ca="1" si="24"/>
        <v/>
      </c>
      <c r="X55" s="402">
        <f t="shared" ca="1" si="13"/>
        <v>0</v>
      </c>
      <c r="Y55" s="39" t="str">
        <f t="shared" ca="1" si="14"/>
        <v/>
      </c>
      <c r="Z55" s="232">
        <f>RANK(S55,$S$5:$S$64,0)+COUNTIF($S$5:S55,S55)-1</f>
        <v>51</v>
      </c>
      <c r="AA55" s="233">
        <f t="shared" si="25"/>
        <v>0</v>
      </c>
      <c r="AB55" s="234">
        <f t="shared" si="15"/>
        <v>0</v>
      </c>
      <c r="AC55" s="234">
        <f t="shared" si="26"/>
        <v>0</v>
      </c>
      <c r="AD55" s="234">
        <f t="shared" si="16"/>
        <v>0</v>
      </c>
      <c r="AE55" s="234">
        <f t="shared" si="27"/>
        <v>0</v>
      </c>
      <c r="AF55" s="234">
        <f t="shared" si="17"/>
        <v>0</v>
      </c>
      <c r="AG55" s="234">
        <f t="shared" si="28"/>
        <v>0</v>
      </c>
      <c r="AH55" s="234">
        <f t="shared" si="18"/>
        <v>0</v>
      </c>
      <c r="AI55" s="234">
        <f t="shared" si="29"/>
        <v>0</v>
      </c>
      <c r="AJ55" s="234">
        <f t="shared" si="19"/>
        <v>0</v>
      </c>
      <c r="AK55" s="234">
        <f t="shared" ca="1" si="20"/>
        <v>0</v>
      </c>
    </row>
    <row r="56" spans="3:37" ht="23.1" customHeight="1">
      <c r="C56" s="235">
        <v>52</v>
      </c>
      <c r="D56" s="236" t="str">
        <f t="shared" si="21"/>
        <v/>
      </c>
      <c r="E56" s="237" t="str">
        <f>IF(ISBLANK('Flight Groups'!C57),"",'Flight Groups'!G57)</f>
        <v/>
      </c>
      <c r="F56" s="237">
        <f t="shared" si="9"/>
        <v>5</v>
      </c>
      <c r="G56" s="237" t="str">
        <f>IF(ISBLANK('Flight Groups'!C57),"",'Flight Groups'!C57)</f>
        <v/>
      </c>
      <c r="H56" s="237" t="str">
        <f t="shared" si="22"/>
        <v/>
      </c>
      <c r="I56" s="488" t="str">
        <f>IF(ISBLANK('Flight Groups'!C57),"",IF(H56=1,"A",IF(H56=2,"B",IF(H56=3,"C",IF(H56=4,"D","E")))))</f>
        <v/>
      </c>
      <c r="J56" s="237" t="str">
        <f>IF(G56="","",(RANK(F56,$F$5:$F$64,0)+COUNTIF($F$5:F56,F56)-1))</f>
        <v/>
      </c>
      <c r="K56" s="238" t="str">
        <f t="shared" ca="1" si="10"/>
        <v/>
      </c>
      <c r="L56" s="294"/>
      <c r="M56" s="295"/>
      <c r="N56" s="239"/>
      <c r="O56" s="239"/>
      <c r="P56" s="546"/>
      <c r="Q56" s="588">
        <f t="shared" si="11"/>
        <v>0</v>
      </c>
      <c r="R56" s="434">
        <f>IF(ISBLANK('Flight Groups'!C57),0,IF(P56="yes",0,(IF(L56=$L$2,L56*60-M56,IF(L56&gt;$L$2,($L$2*60)-(L56-$L$2)*60-M56,L56*60+M56)))-Q56+O56))</f>
        <v>0</v>
      </c>
      <c r="S56" s="399">
        <f t="shared" si="23"/>
        <v>0</v>
      </c>
      <c r="T56" s="240">
        <f t="shared" si="12"/>
        <v>7</v>
      </c>
      <c r="U56" s="243"/>
      <c r="V56" s="278">
        <v>52</v>
      </c>
      <c r="W56" s="230" t="str">
        <f t="shared" ca="1" si="24"/>
        <v/>
      </c>
      <c r="X56" s="402">
        <f t="shared" ca="1" si="13"/>
        <v>0</v>
      </c>
      <c r="Y56" s="39" t="str">
        <f t="shared" ca="1" si="14"/>
        <v/>
      </c>
      <c r="Z56" s="232">
        <f>RANK(S56,$S$5:$S$64,0)+COUNTIF($S$5:S56,S56)-1</f>
        <v>52</v>
      </c>
      <c r="AA56" s="233">
        <f t="shared" si="25"/>
        <v>0</v>
      </c>
      <c r="AB56" s="234">
        <f t="shared" si="15"/>
        <v>0</v>
      </c>
      <c r="AC56" s="234">
        <f t="shared" si="26"/>
        <v>0</v>
      </c>
      <c r="AD56" s="234">
        <f t="shared" si="16"/>
        <v>0</v>
      </c>
      <c r="AE56" s="234">
        <f t="shared" si="27"/>
        <v>0</v>
      </c>
      <c r="AF56" s="234">
        <f t="shared" si="17"/>
        <v>0</v>
      </c>
      <c r="AG56" s="234">
        <f t="shared" si="28"/>
        <v>0</v>
      </c>
      <c r="AH56" s="234">
        <f t="shared" si="18"/>
        <v>0</v>
      </c>
      <c r="AI56" s="234">
        <f t="shared" si="29"/>
        <v>0</v>
      </c>
      <c r="AJ56" s="234">
        <f t="shared" si="19"/>
        <v>0</v>
      </c>
      <c r="AK56" s="234">
        <f t="shared" ca="1" si="20"/>
        <v>0</v>
      </c>
    </row>
    <row r="57" spans="3:37" ht="23.1" customHeight="1">
      <c r="C57" s="235">
        <v>53</v>
      </c>
      <c r="D57" s="236" t="str">
        <f t="shared" si="21"/>
        <v/>
      </c>
      <c r="E57" s="237" t="str">
        <f>IF(ISBLANK('Flight Groups'!C58),"",'Flight Groups'!G58)</f>
        <v/>
      </c>
      <c r="F57" s="237">
        <f t="shared" si="9"/>
        <v>5</v>
      </c>
      <c r="G57" s="237" t="str">
        <f>IF(ISBLANK('Flight Groups'!C58),"",'Flight Groups'!C58)</f>
        <v/>
      </c>
      <c r="H57" s="237" t="str">
        <f t="shared" si="22"/>
        <v/>
      </c>
      <c r="I57" s="488" t="str">
        <f>IF(ISBLANK('Flight Groups'!C58),"",IF(H57=1,"A",IF(H57=2,"B",IF(H57=3,"C",IF(H57=4,"D","E")))))</f>
        <v/>
      </c>
      <c r="J57" s="237" t="str">
        <f>IF(G57="","",(RANK(F57,$F$5:$F$64,0)+COUNTIF($F$5:F57,F57)-1))</f>
        <v/>
      </c>
      <c r="K57" s="238" t="str">
        <f t="shared" ca="1" si="10"/>
        <v/>
      </c>
      <c r="L57" s="294"/>
      <c r="M57" s="295"/>
      <c r="N57" s="239"/>
      <c r="O57" s="239"/>
      <c r="P57" s="546"/>
      <c r="Q57" s="588">
        <f t="shared" si="11"/>
        <v>0</v>
      </c>
      <c r="R57" s="434">
        <f>IF(ISBLANK('Flight Groups'!C58),0,IF(P57="yes",0,(IF(L57=$L$2,L57*60-M57,IF(L57&gt;$L$2,($L$2*60)-(L57-$L$2)*60-M57,L57*60+M57)))-Q57+O57))</f>
        <v>0</v>
      </c>
      <c r="S57" s="399">
        <f t="shared" si="23"/>
        <v>0</v>
      </c>
      <c r="T57" s="240">
        <f t="shared" si="12"/>
        <v>7</v>
      </c>
      <c r="U57" s="241"/>
      <c r="V57" s="278">
        <v>53</v>
      </c>
      <c r="W57" s="230" t="str">
        <f t="shared" ca="1" si="24"/>
        <v/>
      </c>
      <c r="X57" s="402">
        <f t="shared" ca="1" si="13"/>
        <v>0</v>
      </c>
      <c r="Y57" s="39" t="str">
        <f t="shared" ca="1" si="14"/>
        <v/>
      </c>
      <c r="Z57" s="232">
        <f>RANK(S57,$S$5:$S$64,0)+COUNTIF($S$5:S57,S57)-1</f>
        <v>53</v>
      </c>
      <c r="AA57" s="233">
        <f t="shared" si="25"/>
        <v>0</v>
      </c>
      <c r="AB57" s="234">
        <f t="shared" si="15"/>
        <v>0</v>
      </c>
      <c r="AC57" s="234">
        <f t="shared" si="26"/>
        <v>0</v>
      </c>
      <c r="AD57" s="234">
        <f t="shared" si="16"/>
        <v>0</v>
      </c>
      <c r="AE57" s="234">
        <f t="shared" si="27"/>
        <v>0</v>
      </c>
      <c r="AF57" s="234">
        <f t="shared" si="17"/>
        <v>0</v>
      </c>
      <c r="AG57" s="234">
        <f t="shared" si="28"/>
        <v>0</v>
      </c>
      <c r="AH57" s="234">
        <f t="shared" si="18"/>
        <v>0</v>
      </c>
      <c r="AI57" s="234">
        <f t="shared" si="29"/>
        <v>0</v>
      </c>
      <c r="AJ57" s="234">
        <f t="shared" si="19"/>
        <v>0</v>
      </c>
      <c r="AK57" s="234">
        <f t="shared" ca="1" si="20"/>
        <v>0</v>
      </c>
    </row>
    <row r="58" spans="3:37" ht="23.1" customHeight="1">
      <c r="C58" s="235">
        <v>54</v>
      </c>
      <c r="D58" s="236" t="str">
        <f t="shared" si="21"/>
        <v/>
      </c>
      <c r="E58" s="237" t="str">
        <f>IF(ISBLANK('Flight Groups'!C59),"",'Flight Groups'!G59)</f>
        <v/>
      </c>
      <c r="F58" s="237">
        <f t="shared" si="9"/>
        <v>5</v>
      </c>
      <c r="G58" s="237" t="str">
        <f>IF(ISBLANK('Flight Groups'!C59),"",'Flight Groups'!C59)</f>
        <v/>
      </c>
      <c r="H58" s="237" t="str">
        <f t="shared" si="22"/>
        <v/>
      </c>
      <c r="I58" s="488" t="str">
        <f>IF(ISBLANK('Flight Groups'!C59),"",IF(H58=1,"A",IF(H58=2,"B",IF(H58=3,"C",IF(H58=4,"D","E")))))</f>
        <v/>
      </c>
      <c r="J58" s="237" t="str">
        <f>IF(G58="","",(RANK(F58,$F$5:$F$64,0)+COUNTIF($F$5:F58,F58)-1))</f>
        <v/>
      </c>
      <c r="K58" s="238" t="str">
        <f t="shared" ca="1" si="10"/>
        <v/>
      </c>
      <c r="L58" s="294"/>
      <c r="M58" s="295"/>
      <c r="N58" s="239"/>
      <c r="O58" s="239"/>
      <c r="P58" s="546"/>
      <c r="Q58" s="588">
        <f t="shared" si="11"/>
        <v>0</v>
      </c>
      <c r="R58" s="434">
        <f>IF(ISBLANK('Flight Groups'!C59),0,IF(P58="yes",0,(IF(L58=$L$2,L58*60-M58,IF(L58&gt;$L$2,($L$2*60)-(L58-$L$2)*60-M58,L58*60+M58)))-Q58+O58))</f>
        <v>0</v>
      </c>
      <c r="S58" s="399">
        <f t="shared" si="23"/>
        <v>0</v>
      </c>
      <c r="T58" s="240">
        <f t="shared" si="12"/>
        <v>7</v>
      </c>
      <c r="U58" s="241"/>
      <c r="V58" s="278">
        <v>54</v>
      </c>
      <c r="W58" s="230" t="str">
        <f t="shared" ca="1" si="24"/>
        <v/>
      </c>
      <c r="X58" s="402">
        <f t="shared" ca="1" si="13"/>
        <v>0</v>
      </c>
      <c r="Y58" s="39" t="str">
        <f t="shared" ca="1" si="14"/>
        <v/>
      </c>
      <c r="Z58" s="232">
        <f>RANK(S58,$S$5:$S$64,0)+COUNTIF($S$5:S58,S58)-1</f>
        <v>54</v>
      </c>
      <c r="AA58" s="233">
        <f t="shared" si="25"/>
        <v>0</v>
      </c>
      <c r="AB58" s="234">
        <f t="shared" si="15"/>
        <v>0</v>
      </c>
      <c r="AC58" s="234">
        <f t="shared" si="26"/>
        <v>0</v>
      </c>
      <c r="AD58" s="234">
        <f t="shared" si="16"/>
        <v>0</v>
      </c>
      <c r="AE58" s="234">
        <f t="shared" si="27"/>
        <v>0</v>
      </c>
      <c r="AF58" s="234">
        <f t="shared" si="17"/>
        <v>0</v>
      </c>
      <c r="AG58" s="234">
        <f t="shared" si="28"/>
        <v>0</v>
      </c>
      <c r="AH58" s="234">
        <f t="shared" si="18"/>
        <v>0</v>
      </c>
      <c r="AI58" s="234">
        <f t="shared" si="29"/>
        <v>0</v>
      </c>
      <c r="AJ58" s="234">
        <f t="shared" si="19"/>
        <v>0</v>
      </c>
      <c r="AK58" s="234">
        <f t="shared" ca="1" si="20"/>
        <v>0</v>
      </c>
    </row>
    <row r="59" spans="3:37" ht="23.1" customHeight="1">
      <c r="C59" s="235">
        <v>55</v>
      </c>
      <c r="D59" s="236" t="str">
        <f t="shared" si="21"/>
        <v/>
      </c>
      <c r="E59" s="237" t="str">
        <f>IF(ISBLANK('Flight Groups'!C60),"",'Flight Groups'!G60)</f>
        <v/>
      </c>
      <c r="F59" s="237">
        <f t="shared" si="9"/>
        <v>5</v>
      </c>
      <c r="G59" s="237" t="str">
        <f>IF(ISBLANK('Flight Groups'!C60),"",'Flight Groups'!C60)</f>
        <v/>
      </c>
      <c r="H59" s="237" t="str">
        <f t="shared" si="22"/>
        <v/>
      </c>
      <c r="I59" s="488" t="str">
        <f>IF(ISBLANK('Flight Groups'!C60),"",IF(H59=1,"A",IF(H59=2,"B",IF(H59=3,"C",IF(H59=4,"D","E")))))</f>
        <v/>
      </c>
      <c r="J59" s="237" t="str">
        <f>IF(G59="","",(RANK(F59,$F$5:$F$64,0)+COUNTIF($F$5:F59,F59)-1))</f>
        <v/>
      </c>
      <c r="K59" s="238" t="str">
        <f t="shared" ca="1" si="10"/>
        <v/>
      </c>
      <c r="L59" s="294"/>
      <c r="M59" s="295"/>
      <c r="N59" s="239"/>
      <c r="O59" s="239"/>
      <c r="P59" s="546"/>
      <c r="Q59" s="588">
        <f t="shared" si="11"/>
        <v>0</v>
      </c>
      <c r="R59" s="434">
        <f>IF(ISBLANK('Flight Groups'!C60),0,IF(P59="yes",0,(IF(L59=$L$2,L59*60-M59,IF(L59&gt;$L$2,($L$2*60)-(L59-$L$2)*60-M59,L59*60+M59)))-Q59+O59))</f>
        <v>0</v>
      </c>
      <c r="S59" s="399">
        <f t="shared" si="23"/>
        <v>0</v>
      </c>
      <c r="T59" s="240">
        <f t="shared" si="12"/>
        <v>7</v>
      </c>
      <c r="U59" s="241"/>
      <c r="V59" s="278">
        <v>55</v>
      </c>
      <c r="W59" s="230" t="str">
        <f t="shared" ca="1" si="24"/>
        <v/>
      </c>
      <c r="X59" s="402">
        <f t="shared" ca="1" si="13"/>
        <v>0</v>
      </c>
      <c r="Y59" s="39" t="str">
        <f t="shared" ca="1" si="14"/>
        <v/>
      </c>
      <c r="Z59" s="232">
        <f>RANK(S59,$S$5:$S$64,0)+COUNTIF($S$5:S59,S59)-1</f>
        <v>55</v>
      </c>
      <c r="AA59" s="233">
        <f t="shared" si="25"/>
        <v>0</v>
      </c>
      <c r="AB59" s="234">
        <f t="shared" si="15"/>
        <v>0</v>
      </c>
      <c r="AC59" s="234">
        <f t="shared" si="26"/>
        <v>0</v>
      </c>
      <c r="AD59" s="234">
        <f t="shared" si="16"/>
        <v>0</v>
      </c>
      <c r="AE59" s="234">
        <f t="shared" si="27"/>
        <v>0</v>
      </c>
      <c r="AF59" s="234">
        <f t="shared" si="17"/>
        <v>0</v>
      </c>
      <c r="AG59" s="234">
        <f t="shared" si="28"/>
        <v>0</v>
      </c>
      <c r="AH59" s="234">
        <f t="shared" si="18"/>
        <v>0</v>
      </c>
      <c r="AI59" s="234">
        <f t="shared" si="29"/>
        <v>0</v>
      </c>
      <c r="AJ59" s="234">
        <f t="shared" si="19"/>
        <v>0</v>
      </c>
      <c r="AK59" s="234">
        <f t="shared" ca="1" si="20"/>
        <v>0</v>
      </c>
    </row>
    <row r="60" spans="3:37" ht="23.1" customHeight="1">
      <c r="C60" s="235">
        <v>56</v>
      </c>
      <c r="D60" s="236" t="str">
        <f t="shared" si="21"/>
        <v/>
      </c>
      <c r="E60" s="237" t="str">
        <f>IF(ISBLANK('Flight Groups'!C61),"",'Flight Groups'!G61)</f>
        <v/>
      </c>
      <c r="F60" s="237">
        <f t="shared" si="9"/>
        <v>5</v>
      </c>
      <c r="G60" s="237" t="str">
        <f>IF(ISBLANK('Flight Groups'!C61),"",'Flight Groups'!C61)</f>
        <v/>
      </c>
      <c r="H60" s="237" t="str">
        <f t="shared" si="22"/>
        <v/>
      </c>
      <c r="I60" s="488" t="str">
        <f>IF(ISBLANK('Flight Groups'!C61),"",IF(H60=1,"A",IF(H60=2,"B",IF(H60=3,"C",IF(H60=4,"D","E")))))</f>
        <v/>
      </c>
      <c r="J60" s="237" t="str">
        <f>IF(G60="","",(RANK(F60,$F$5:$F$64,0)+COUNTIF($F$5:F60,F60)-1))</f>
        <v/>
      </c>
      <c r="K60" s="238" t="str">
        <f t="shared" ca="1" si="10"/>
        <v/>
      </c>
      <c r="L60" s="294"/>
      <c r="M60" s="295"/>
      <c r="N60" s="239"/>
      <c r="O60" s="239"/>
      <c r="P60" s="546"/>
      <c r="Q60" s="588">
        <f t="shared" si="11"/>
        <v>0</v>
      </c>
      <c r="R60" s="434">
        <f>IF(ISBLANK('Flight Groups'!C61),0,IF(P60="yes",0,(IF(L60=$L$2,L60*60-M60,IF(L60&gt;$L$2,($L$2*60)-(L60-$L$2)*60-M60,L60*60+M60)))-Q60+O60))</f>
        <v>0</v>
      </c>
      <c r="S60" s="399">
        <f t="shared" si="23"/>
        <v>0</v>
      </c>
      <c r="T60" s="240">
        <f t="shared" si="12"/>
        <v>7</v>
      </c>
      <c r="U60" s="241"/>
      <c r="V60" s="278">
        <v>56</v>
      </c>
      <c r="W60" s="230" t="str">
        <f t="shared" ca="1" si="24"/>
        <v/>
      </c>
      <c r="X60" s="402">
        <f t="shared" ca="1" si="13"/>
        <v>0</v>
      </c>
      <c r="Y60" s="39" t="str">
        <f t="shared" ca="1" si="14"/>
        <v/>
      </c>
      <c r="Z60" s="232">
        <f>RANK(S60,$S$5:$S$64,0)+COUNTIF($S$5:S60,S60)-1</f>
        <v>56</v>
      </c>
      <c r="AA60" s="233">
        <f t="shared" si="25"/>
        <v>0</v>
      </c>
      <c r="AB60" s="234">
        <f t="shared" si="15"/>
        <v>0</v>
      </c>
      <c r="AC60" s="234">
        <f t="shared" si="26"/>
        <v>0</v>
      </c>
      <c r="AD60" s="234">
        <f t="shared" si="16"/>
        <v>0</v>
      </c>
      <c r="AE60" s="234">
        <f t="shared" si="27"/>
        <v>0</v>
      </c>
      <c r="AF60" s="234">
        <f t="shared" si="17"/>
        <v>0</v>
      </c>
      <c r="AG60" s="234">
        <f t="shared" si="28"/>
        <v>0</v>
      </c>
      <c r="AH60" s="234">
        <f t="shared" si="18"/>
        <v>0</v>
      </c>
      <c r="AI60" s="234">
        <f t="shared" si="29"/>
        <v>0</v>
      </c>
      <c r="AJ60" s="234">
        <f t="shared" si="19"/>
        <v>0</v>
      </c>
      <c r="AK60" s="234">
        <f t="shared" ca="1" si="20"/>
        <v>0</v>
      </c>
    </row>
    <row r="61" spans="3:37" ht="23.1" customHeight="1">
      <c r="C61" s="235">
        <v>57</v>
      </c>
      <c r="D61" s="236" t="str">
        <f t="shared" si="21"/>
        <v/>
      </c>
      <c r="E61" s="237" t="str">
        <f>IF(ISBLANK('Flight Groups'!C62),"",'Flight Groups'!G62)</f>
        <v/>
      </c>
      <c r="F61" s="237">
        <f t="shared" si="9"/>
        <v>5</v>
      </c>
      <c r="G61" s="237" t="str">
        <f>IF(ISBLANK('Flight Groups'!C62),"",'Flight Groups'!C62)</f>
        <v/>
      </c>
      <c r="H61" s="237" t="str">
        <f t="shared" si="22"/>
        <v/>
      </c>
      <c r="I61" s="488" t="str">
        <f>IF(ISBLANK('Flight Groups'!C62),"",IF(H61=1,"A",IF(H61=2,"B",IF(H61=3,"C",IF(H61=4,"D","E")))))</f>
        <v/>
      </c>
      <c r="J61" s="237" t="str">
        <f>IF(G61="","",(RANK(F61,$F$5:$F$64,0)+COUNTIF($F$5:F61,F61)-1))</f>
        <v/>
      </c>
      <c r="K61" s="238" t="str">
        <f t="shared" ca="1" si="10"/>
        <v/>
      </c>
      <c r="L61" s="294"/>
      <c r="M61" s="295"/>
      <c r="N61" s="239"/>
      <c r="O61" s="239"/>
      <c r="P61" s="546"/>
      <c r="Q61" s="588">
        <f t="shared" si="11"/>
        <v>0</v>
      </c>
      <c r="R61" s="434">
        <f>IF(ISBLANK('Flight Groups'!C62),0,IF(P61="yes",0,(IF(L61=$L$2,L61*60-M61,IF(L61&gt;$L$2,($L$2*60)-(L61-$L$2)*60-M61,L61*60+M61)))-Q61+O61))</f>
        <v>0</v>
      </c>
      <c r="S61" s="399">
        <f t="shared" si="23"/>
        <v>0</v>
      </c>
      <c r="T61" s="240">
        <f t="shared" si="12"/>
        <v>7</v>
      </c>
      <c r="U61" s="241"/>
      <c r="V61" s="278">
        <v>57</v>
      </c>
      <c r="W61" s="230" t="str">
        <f t="shared" ca="1" si="24"/>
        <v/>
      </c>
      <c r="X61" s="402">
        <f t="shared" ca="1" si="13"/>
        <v>0</v>
      </c>
      <c r="Y61" s="39" t="str">
        <f t="shared" ca="1" si="14"/>
        <v/>
      </c>
      <c r="Z61" s="232">
        <f>RANK(S61,$S$5:$S$64,0)+COUNTIF($S$5:S61,S61)-1</f>
        <v>57</v>
      </c>
      <c r="AA61" s="233">
        <f t="shared" si="25"/>
        <v>0</v>
      </c>
      <c r="AB61" s="234">
        <f t="shared" si="15"/>
        <v>0</v>
      </c>
      <c r="AC61" s="234">
        <f t="shared" si="26"/>
        <v>0</v>
      </c>
      <c r="AD61" s="234">
        <f t="shared" si="16"/>
        <v>0</v>
      </c>
      <c r="AE61" s="234">
        <f t="shared" si="27"/>
        <v>0</v>
      </c>
      <c r="AF61" s="234">
        <f t="shared" si="17"/>
        <v>0</v>
      </c>
      <c r="AG61" s="234">
        <f t="shared" si="28"/>
        <v>0</v>
      </c>
      <c r="AH61" s="234">
        <f t="shared" si="18"/>
        <v>0</v>
      </c>
      <c r="AI61" s="234">
        <f t="shared" si="29"/>
        <v>0</v>
      </c>
      <c r="AJ61" s="234">
        <f t="shared" si="19"/>
        <v>0</v>
      </c>
      <c r="AK61" s="234">
        <f t="shared" ca="1" si="20"/>
        <v>0</v>
      </c>
    </row>
    <row r="62" spans="3:37" ht="23.1" customHeight="1">
      <c r="C62" s="235">
        <v>58</v>
      </c>
      <c r="D62" s="236" t="str">
        <f t="shared" si="21"/>
        <v/>
      </c>
      <c r="E62" s="237" t="str">
        <f>IF(ISBLANK('Flight Groups'!C63),"",'Flight Groups'!G63)</f>
        <v/>
      </c>
      <c r="F62" s="237">
        <f t="shared" si="9"/>
        <v>5</v>
      </c>
      <c r="G62" s="237" t="str">
        <f>IF(ISBLANK('Flight Groups'!C63),"",'Flight Groups'!C63)</f>
        <v/>
      </c>
      <c r="H62" s="237" t="str">
        <f t="shared" si="22"/>
        <v/>
      </c>
      <c r="I62" s="488" t="str">
        <f>IF(ISBLANK('Flight Groups'!C63),"",IF(H62=1,"A",IF(H62=2,"B",IF(H62=3,"C",IF(H62=4,"D","E")))))</f>
        <v/>
      </c>
      <c r="J62" s="237" t="str">
        <f>IF(G62="","",(RANK(F62,$F$5:$F$64,0)+COUNTIF($F$5:F62,F62)-1))</f>
        <v/>
      </c>
      <c r="K62" s="238" t="str">
        <f t="shared" ca="1" si="10"/>
        <v/>
      </c>
      <c r="L62" s="294"/>
      <c r="M62" s="295"/>
      <c r="N62" s="239"/>
      <c r="O62" s="239"/>
      <c r="P62" s="546"/>
      <c r="Q62" s="588">
        <f t="shared" si="11"/>
        <v>0</v>
      </c>
      <c r="R62" s="434">
        <f>IF(ISBLANK('Flight Groups'!C63),0,IF(P62="yes",0,(IF(L62=$L$2,L62*60-M62,IF(L62&gt;$L$2,($L$2*60)-(L62-$L$2)*60-M62,L62*60+M62)))-Q62+O62))</f>
        <v>0</v>
      </c>
      <c r="S62" s="399">
        <f t="shared" si="23"/>
        <v>0</v>
      </c>
      <c r="T62" s="240">
        <f t="shared" si="12"/>
        <v>7</v>
      </c>
      <c r="U62" s="242"/>
      <c r="V62" s="278">
        <v>58</v>
      </c>
      <c r="W62" s="230" t="str">
        <f t="shared" ca="1" si="24"/>
        <v/>
      </c>
      <c r="X62" s="402">
        <f t="shared" ca="1" si="13"/>
        <v>0</v>
      </c>
      <c r="Y62" s="39" t="str">
        <f t="shared" ca="1" si="14"/>
        <v/>
      </c>
      <c r="Z62" s="232">
        <f>RANK(S62,$S$5:$S$64,0)+COUNTIF($S$5:S62,S62)-1</f>
        <v>58</v>
      </c>
      <c r="AA62" s="233">
        <f t="shared" si="25"/>
        <v>0</v>
      </c>
      <c r="AB62" s="234">
        <f t="shared" si="15"/>
        <v>0</v>
      </c>
      <c r="AC62" s="234">
        <f t="shared" si="26"/>
        <v>0</v>
      </c>
      <c r="AD62" s="234">
        <f t="shared" si="16"/>
        <v>0</v>
      </c>
      <c r="AE62" s="234">
        <f t="shared" si="27"/>
        <v>0</v>
      </c>
      <c r="AF62" s="234">
        <f t="shared" si="17"/>
        <v>0</v>
      </c>
      <c r="AG62" s="234">
        <f t="shared" si="28"/>
        <v>0</v>
      </c>
      <c r="AH62" s="234">
        <f t="shared" si="18"/>
        <v>0</v>
      </c>
      <c r="AI62" s="234">
        <f t="shared" si="29"/>
        <v>0</v>
      </c>
      <c r="AJ62" s="234">
        <f t="shared" si="19"/>
        <v>0</v>
      </c>
      <c r="AK62" s="234">
        <f t="shared" ca="1" si="20"/>
        <v>0</v>
      </c>
    </row>
    <row r="63" spans="3:37" ht="23.1" customHeight="1">
      <c r="C63" s="235">
        <v>59</v>
      </c>
      <c r="D63" s="236" t="str">
        <f t="shared" si="21"/>
        <v/>
      </c>
      <c r="E63" s="237" t="str">
        <f>IF(ISBLANK('Flight Groups'!C64),"",'Flight Groups'!G64)</f>
        <v/>
      </c>
      <c r="F63" s="237">
        <f t="shared" si="9"/>
        <v>5</v>
      </c>
      <c r="G63" s="237" t="str">
        <f>IF(ISBLANK('Flight Groups'!C64),"",'Flight Groups'!C64)</f>
        <v/>
      </c>
      <c r="H63" s="237" t="str">
        <f t="shared" si="22"/>
        <v/>
      </c>
      <c r="I63" s="488" t="str">
        <f>IF(ISBLANK('Flight Groups'!C64),"",IF(H63=1,"A",IF(H63=2,"B",IF(H63=3,"C",IF(H63=4,"D","E")))))</f>
        <v/>
      </c>
      <c r="J63" s="237" t="str">
        <f>IF(G63="","",(RANK(F63,$F$5:$F$64,0)+COUNTIF($F$5:F63,F63)-1))</f>
        <v/>
      </c>
      <c r="K63" s="238" t="str">
        <f t="shared" ca="1" si="10"/>
        <v/>
      </c>
      <c r="L63" s="294"/>
      <c r="M63" s="295"/>
      <c r="N63" s="239"/>
      <c r="O63" s="239"/>
      <c r="P63" s="546"/>
      <c r="Q63" s="588">
        <f t="shared" si="11"/>
        <v>0</v>
      </c>
      <c r="R63" s="434">
        <f>IF(ISBLANK('Flight Groups'!C64),0,IF(P63="yes",0,(IF(L63=$L$2,L63*60-M63,IF(L63&gt;$L$2,($L$2*60)-(L63-$L$2)*60-M63,L63*60+M63)))-Q63+O63))</f>
        <v>0</v>
      </c>
      <c r="S63" s="399">
        <f t="shared" si="23"/>
        <v>0</v>
      </c>
      <c r="T63" s="240">
        <f t="shared" si="12"/>
        <v>7</v>
      </c>
      <c r="U63" s="35"/>
      <c r="V63" s="278">
        <v>59</v>
      </c>
      <c r="W63" s="230" t="str">
        <f t="shared" ca="1" si="24"/>
        <v/>
      </c>
      <c r="X63" s="402">
        <f t="shared" ca="1" si="13"/>
        <v>0</v>
      </c>
      <c r="Y63" s="39" t="str">
        <f t="shared" ca="1" si="14"/>
        <v/>
      </c>
      <c r="Z63" s="232">
        <f>RANK(S63,$S$5:$S$64,0)+COUNTIF($S$5:S63,S63)-1</f>
        <v>59</v>
      </c>
      <c r="AA63" s="233">
        <f t="shared" si="25"/>
        <v>0</v>
      </c>
      <c r="AB63" s="234">
        <f t="shared" si="15"/>
        <v>0</v>
      </c>
      <c r="AC63" s="234">
        <f t="shared" si="26"/>
        <v>0</v>
      </c>
      <c r="AD63" s="234">
        <f t="shared" si="16"/>
        <v>0</v>
      </c>
      <c r="AE63" s="234">
        <f t="shared" si="27"/>
        <v>0</v>
      </c>
      <c r="AF63" s="234">
        <f t="shared" si="17"/>
        <v>0</v>
      </c>
      <c r="AG63" s="234">
        <f t="shared" si="28"/>
        <v>0</v>
      </c>
      <c r="AH63" s="234">
        <f t="shared" si="18"/>
        <v>0</v>
      </c>
      <c r="AI63" s="234">
        <f t="shared" si="29"/>
        <v>0</v>
      </c>
      <c r="AJ63" s="234">
        <f t="shared" si="19"/>
        <v>0</v>
      </c>
      <c r="AK63" s="234">
        <f t="shared" ca="1" si="20"/>
        <v>0</v>
      </c>
    </row>
    <row r="64" spans="3:37" ht="23.1" customHeight="1" thickBot="1">
      <c r="C64" s="244">
        <v>60</v>
      </c>
      <c r="D64" s="245" t="str">
        <f t="shared" si="21"/>
        <v/>
      </c>
      <c r="E64" s="246" t="str">
        <f>IF(ISBLANK('Flight Groups'!C65),"",'Flight Groups'!G65)</f>
        <v/>
      </c>
      <c r="F64" s="246">
        <f t="shared" si="9"/>
        <v>5</v>
      </c>
      <c r="G64" s="246" t="str">
        <f>IF(ISBLANK('Flight Groups'!C65),"",'Flight Groups'!C65)</f>
        <v/>
      </c>
      <c r="H64" s="246" t="str">
        <f t="shared" si="22"/>
        <v/>
      </c>
      <c r="I64" s="489" t="str">
        <f>IF(ISBLANK('Flight Groups'!C65),"",IF(H64=1,"A",IF(H64=2,"B",IF(H64=3,"C",IF(H64=4,"D","E")))))</f>
        <v/>
      </c>
      <c r="J64" s="246" t="str">
        <f>IF(G64="","",(RANK(F64,$F$5:$F$64,0)+COUNTIF($F$5:F64,F64)-1))</f>
        <v/>
      </c>
      <c r="K64" s="247" t="str">
        <f t="shared" ca="1" si="10"/>
        <v/>
      </c>
      <c r="L64" s="296"/>
      <c r="M64" s="297"/>
      <c r="N64" s="248"/>
      <c r="O64" s="248"/>
      <c r="P64" s="547"/>
      <c r="Q64" s="429">
        <f t="shared" si="11"/>
        <v>0</v>
      </c>
      <c r="R64" s="435">
        <f>IF(ISBLANK('Flight Groups'!C65),0,IF(P64="yes",0,(IF(L64=$L$2,L64*60-M64,IF(L64&gt;$L$2,($L$2*60)-(L64-$L$2)*60-M64,L64*60+M64)))-Q64+O64))</f>
        <v>0</v>
      </c>
      <c r="S64" s="400">
        <f t="shared" si="23"/>
        <v>0</v>
      </c>
      <c r="T64" s="249">
        <f t="shared" si="12"/>
        <v>7</v>
      </c>
      <c r="U64" s="243"/>
      <c r="V64" s="279">
        <v>60</v>
      </c>
      <c r="W64" s="250" t="str">
        <f t="shared" ca="1" si="24"/>
        <v/>
      </c>
      <c r="X64" s="403">
        <f t="shared" ca="1" si="13"/>
        <v>0</v>
      </c>
      <c r="Y64" s="39" t="str">
        <f t="shared" ca="1" si="14"/>
        <v/>
      </c>
      <c r="Z64" s="232">
        <f>RANK(S64,$S$5:$S$64,0)+COUNTIF($S$5:S64,S64)-1</f>
        <v>60</v>
      </c>
      <c r="AA64" s="233">
        <f t="shared" si="25"/>
        <v>0</v>
      </c>
      <c r="AB64" s="234">
        <f t="shared" si="15"/>
        <v>0</v>
      </c>
      <c r="AC64" s="234">
        <f t="shared" si="26"/>
        <v>0</v>
      </c>
      <c r="AD64" s="234">
        <f t="shared" si="16"/>
        <v>0</v>
      </c>
      <c r="AE64" s="234">
        <f t="shared" si="27"/>
        <v>0</v>
      </c>
      <c r="AF64" s="234">
        <f t="shared" si="17"/>
        <v>0</v>
      </c>
      <c r="AG64" s="234">
        <f t="shared" si="28"/>
        <v>0</v>
      </c>
      <c r="AH64" s="234">
        <f t="shared" si="18"/>
        <v>0</v>
      </c>
      <c r="AI64" s="234">
        <f t="shared" si="29"/>
        <v>0</v>
      </c>
      <c r="AJ64" s="234">
        <f t="shared" si="19"/>
        <v>0</v>
      </c>
      <c r="AK64" s="234">
        <f t="shared" ca="1" si="20"/>
        <v>0</v>
      </c>
    </row>
    <row r="65" spans="3:36" ht="15.75" customHeight="1">
      <c r="E65" s="267"/>
      <c r="F65" s="241"/>
      <c r="G65" s="241"/>
      <c r="H65" s="241"/>
      <c r="I65" s="241"/>
      <c r="J65" s="241"/>
      <c r="K65" s="241"/>
      <c r="L65" s="241"/>
      <c r="M65" s="241"/>
      <c r="N65" s="241"/>
      <c r="O65" s="241"/>
      <c r="P65" s="544"/>
      <c r="Q65" s="293"/>
      <c r="R65" s="241"/>
      <c r="S65" s="243"/>
      <c r="T65" s="243"/>
      <c r="U65" s="243"/>
      <c r="V65" s="243"/>
      <c r="W65" s="243"/>
      <c r="Z65" s="232"/>
      <c r="AA65" s="233"/>
      <c r="AB65" s="234"/>
      <c r="AC65" s="234"/>
      <c r="AD65" s="234"/>
      <c r="AE65" s="234"/>
      <c r="AF65" s="234"/>
      <c r="AG65" s="234"/>
      <c r="AH65" s="234"/>
      <c r="AI65" s="234"/>
      <c r="AJ65" s="234"/>
    </row>
    <row r="66" spans="3:36" ht="15.75" customHeight="1">
      <c r="C66" s="38"/>
      <c r="D66" s="303"/>
      <c r="E66" s="304"/>
      <c r="F66" s="268"/>
      <c r="G66" s="293"/>
      <c r="H66" s="293"/>
      <c r="I66" s="268"/>
      <c r="J66" s="241"/>
      <c r="K66" s="241"/>
      <c r="L66" s="242"/>
      <c r="M66" s="241"/>
      <c r="N66" s="241"/>
      <c r="O66" s="241"/>
      <c r="P66" s="544"/>
      <c r="Q66" s="293"/>
      <c r="R66" s="241"/>
      <c r="S66" s="243"/>
      <c r="T66" s="243"/>
      <c r="U66" s="243"/>
      <c r="V66" s="243"/>
      <c r="W66" s="243"/>
      <c r="Z66" s="269"/>
    </row>
    <row r="67" spans="3:36" ht="15.75" customHeight="1">
      <c r="C67" s="38"/>
      <c r="D67" s="303"/>
      <c r="E67" s="304"/>
      <c r="F67" s="268"/>
      <c r="G67" s="293"/>
      <c r="H67" s="293"/>
      <c r="I67" s="268"/>
      <c r="J67" s="241"/>
      <c r="K67" s="241"/>
      <c r="L67" s="241"/>
      <c r="M67" s="241"/>
      <c r="N67" s="241"/>
      <c r="O67" s="241"/>
      <c r="P67" s="544"/>
      <c r="Q67" s="293"/>
      <c r="R67" s="241"/>
      <c r="S67" s="243"/>
      <c r="T67" s="243"/>
      <c r="U67" s="243"/>
      <c r="V67" s="243"/>
      <c r="W67" s="243"/>
      <c r="Z67" s="269"/>
    </row>
    <row r="68" spans="3:36" ht="15.75" customHeight="1">
      <c r="C68" s="38"/>
      <c r="D68" s="303"/>
      <c r="E68" s="304"/>
      <c r="F68" s="268"/>
      <c r="G68" s="293"/>
      <c r="H68" s="293"/>
      <c r="I68" s="268"/>
      <c r="J68" s="241"/>
      <c r="K68" s="241"/>
      <c r="L68" s="241"/>
      <c r="M68" s="241"/>
      <c r="N68" s="241"/>
      <c r="O68" s="241"/>
      <c r="P68" s="544"/>
      <c r="Q68" s="293"/>
      <c r="R68" s="241"/>
      <c r="S68" s="243"/>
      <c r="T68" s="243"/>
      <c r="U68" s="243"/>
      <c r="V68" s="243"/>
      <c r="W68" s="243"/>
      <c r="Z68" s="269"/>
    </row>
    <row r="69" spans="3:36" ht="15.75" customHeight="1">
      <c r="C69" s="38"/>
      <c r="D69" s="303"/>
      <c r="E69" s="304"/>
      <c r="F69" s="268"/>
      <c r="G69" s="293"/>
      <c r="H69" s="293"/>
      <c r="I69" s="268"/>
      <c r="J69" s="241"/>
      <c r="K69" s="241"/>
      <c r="L69" s="241"/>
      <c r="M69" s="241"/>
      <c r="N69" s="241"/>
      <c r="O69" s="241"/>
      <c r="P69" s="544"/>
      <c r="Q69" s="293"/>
      <c r="R69" s="241"/>
      <c r="S69" s="243"/>
      <c r="T69" s="243"/>
      <c r="U69" s="243"/>
      <c r="V69" s="243"/>
      <c r="W69" s="243"/>
      <c r="Z69" s="269"/>
    </row>
    <row r="70" spans="3:36">
      <c r="C70" s="38"/>
      <c r="D70" s="303"/>
      <c r="E70" s="304"/>
      <c r="F70" s="268"/>
      <c r="G70" s="293"/>
      <c r="H70" s="293"/>
      <c r="I70" s="268"/>
      <c r="J70" s="241"/>
      <c r="K70" s="241"/>
      <c r="L70" s="241"/>
      <c r="M70" s="241"/>
      <c r="N70" s="241"/>
      <c r="O70" s="241"/>
      <c r="P70" s="544"/>
      <c r="Q70" s="293"/>
      <c r="R70" s="241"/>
      <c r="S70" s="243"/>
      <c r="T70" s="243"/>
      <c r="U70" s="243"/>
      <c r="V70" s="243"/>
      <c r="W70" s="243"/>
      <c r="Z70" s="269"/>
    </row>
    <row r="71" spans="3:36">
      <c r="D71" s="292"/>
      <c r="E71" s="293"/>
      <c r="F71" s="293"/>
      <c r="G71" s="293"/>
      <c r="H71" s="293"/>
      <c r="I71" s="293"/>
      <c r="J71" s="241"/>
      <c r="K71" s="241"/>
      <c r="L71" s="241"/>
      <c r="M71" s="241"/>
      <c r="N71" s="241"/>
      <c r="O71" s="241"/>
      <c r="P71" s="544"/>
      <c r="Q71" s="293"/>
      <c r="R71" s="241"/>
      <c r="S71" s="241"/>
      <c r="T71" s="241"/>
      <c r="U71" s="241"/>
      <c r="V71" s="241"/>
      <c r="W71" s="241"/>
      <c r="Z71" s="270"/>
    </row>
    <row r="72" spans="3:36">
      <c r="E72" s="241"/>
      <c r="F72" s="241"/>
      <c r="G72" s="241"/>
      <c r="H72" s="241"/>
      <c r="I72" s="241"/>
      <c r="J72" s="241"/>
      <c r="K72" s="241"/>
      <c r="L72" s="241"/>
      <c r="M72" s="241"/>
      <c r="N72" s="241"/>
      <c r="O72" s="241"/>
      <c r="P72" s="544"/>
      <c r="Q72" s="293"/>
      <c r="R72" s="241"/>
      <c r="S72" s="241"/>
      <c r="T72" s="241"/>
      <c r="U72" s="241"/>
      <c r="V72" s="241"/>
      <c r="W72" s="241"/>
      <c r="Z72" s="270"/>
    </row>
    <row r="73" spans="3:36">
      <c r="E73" s="271"/>
      <c r="F73" s="271"/>
      <c r="G73" s="241"/>
      <c r="H73" s="241"/>
      <c r="I73" s="241"/>
      <c r="J73" s="241"/>
      <c r="K73" s="241"/>
      <c r="L73" s="241"/>
      <c r="M73" s="241"/>
      <c r="N73" s="241"/>
      <c r="O73" s="241"/>
      <c r="P73" s="544"/>
      <c r="Q73" s="293"/>
      <c r="R73" s="241"/>
      <c r="S73" s="243"/>
      <c r="T73" s="243"/>
      <c r="U73" s="243"/>
      <c r="V73" s="243"/>
      <c r="W73" s="243"/>
      <c r="Z73" s="269"/>
    </row>
    <row r="74" spans="3:36">
      <c r="E74" s="241"/>
      <c r="F74" s="241"/>
      <c r="G74" s="241"/>
      <c r="H74" s="241"/>
      <c r="I74" s="241"/>
      <c r="J74" s="241"/>
      <c r="K74" s="241"/>
      <c r="L74" s="241"/>
      <c r="M74" s="241"/>
      <c r="N74" s="241"/>
      <c r="O74" s="241"/>
      <c r="P74" s="544"/>
      <c r="Q74" s="293"/>
      <c r="R74" s="241"/>
      <c r="S74" s="241"/>
      <c r="T74" s="241"/>
      <c r="U74" s="241"/>
      <c r="V74" s="241"/>
      <c r="W74" s="241"/>
      <c r="Z74" s="270"/>
    </row>
    <row r="75" spans="3:36">
      <c r="E75" s="241"/>
      <c r="F75" s="241"/>
      <c r="G75" s="241"/>
      <c r="H75" s="241"/>
      <c r="I75" s="241"/>
      <c r="J75" s="241"/>
      <c r="K75" s="241"/>
      <c r="L75" s="241"/>
      <c r="M75" s="241"/>
      <c r="N75" s="241"/>
      <c r="O75" s="241"/>
      <c r="P75" s="544"/>
      <c r="Q75" s="293"/>
      <c r="R75" s="241"/>
      <c r="S75" s="241"/>
      <c r="T75" s="241"/>
      <c r="U75" s="241"/>
      <c r="V75" s="241"/>
      <c r="W75" s="241"/>
      <c r="Z75" s="270"/>
    </row>
    <row r="76" spans="3:36">
      <c r="E76" s="271"/>
      <c r="F76" s="271"/>
      <c r="G76" s="241"/>
      <c r="H76" s="241"/>
      <c r="I76" s="241"/>
      <c r="J76" s="241"/>
      <c r="K76" s="241"/>
      <c r="L76" s="241"/>
      <c r="M76" s="241"/>
      <c r="N76" s="241"/>
      <c r="O76" s="241"/>
      <c r="P76" s="544"/>
      <c r="Q76" s="293"/>
      <c r="R76" s="241"/>
      <c r="S76" s="243"/>
      <c r="T76" s="243"/>
      <c r="U76" s="243"/>
      <c r="V76" s="243"/>
      <c r="W76" s="243"/>
      <c r="Z76" s="269"/>
    </row>
    <row r="77" spans="3:36">
      <c r="E77" s="241"/>
      <c r="F77" s="241"/>
      <c r="G77" s="241"/>
      <c r="H77" s="241"/>
      <c r="I77" s="241"/>
      <c r="J77" s="241"/>
      <c r="K77" s="241"/>
      <c r="L77" s="241"/>
      <c r="M77" s="241"/>
      <c r="N77" s="241"/>
      <c r="O77" s="241"/>
      <c r="P77" s="544"/>
      <c r="Q77" s="293"/>
      <c r="R77" s="241"/>
      <c r="S77" s="241"/>
      <c r="T77" s="241"/>
      <c r="U77" s="241"/>
      <c r="V77" s="241"/>
      <c r="W77" s="241"/>
      <c r="Z77" s="270"/>
    </row>
    <row r="78" spans="3:36">
      <c r="E78" s="241"/>
      <c r="F78" s="241"/>
      <c r="G78" s="241"/>
      <c r="H78" s="241"/>
      <c r="I78" s="241"/>
      <c r="J78" s="241"/>
      <c r="K78" s="241"/>
      <c r="L78" s="241"/>
      <c r="M78" s="241"/>
      <c r="N78" s="241"/>
      <c r="O78" s="241"/>
      <c r="P78" s="544"/>
      <c r="Q78" s="293"/>
      <c r="R78" s="241"/>
      <c r="S78" s="241"/>
      <c r="T78" s="241"/>
      <c r="U78" s="241"/>
      <c r="V78" s="241"/>
      <c r="W78" s="241"/>
      <c r="Z78" s="270"/>
    </row>
    <row r="79" spans="3:36">
      <c r="E79" s="271"/>
      <c r="F79" s="271"/>
      <c r="G79" s="241"/>
      <c r="H79" s="241"/>
      <c r="I79" s="241"/>
      <c r="J79" s="241"/>
      <c r="K79" s="241"/>
      <c r="L79" s="241"/>
      <c r="M79" s="241"/>
      <c r="N79" s="241"/>
      <c r="O79" s="241"/>
      <c r="P79" s="544"/>
      <c r="Q79" s="293"/>
      <c r="R79" s="241"/>
      <c r="S79" s="243"/>
      <c r="T79" s="243"/>
      <c r="U79" s="243"/>
      <c r="V79" s="243"/>
      <c r="W79" s="243"/>
      <c r="Z79" s="269"/>
    </row>
    <row r="80" spans="3:36">
      <c r="E80" s="241"/>
      <c r="F80" s="241"/>
      <c r="G80" s="241"/>
      <c r="H80" s="241"/>
      <c r="I80" s="241"/>
      <c r="J80" s="241"/>
      <c r="K80" s="241"/>
      <c r="L80" s="241"/>
      <c r="M80" s="241"/>
      <c r="N80" s="241"/>
      <c r="O80" s="241"/>
      <c r="P80" s="544"/>
      <c r="Q80" s="293"/>
      <c r="R80" s="241"/>
      <c r="S80" s="241"/>
      <c r="T80" s="241"/>
      <c r="U80" s="241"/>
      <c r="V80" s="241"/>
      <c r="W80" s="241"/>
      <c r="Z80" s="270"/>
    </row>
    <row r="81" spans="5:26">
      <c r="E81" s="241"/>
      <c r="F81" s="241"/>
      <c r="G81" s="241"/>
      <c r="H81" s="241"/>
      <c r="I81" s="241"/>
      <c r="J81" s="241"/>
      <c r="K81" s="241"/>
      <c r="L81" s="241"/>
      <c r="M81" s="241"/>
      <c r="N81" s="241"/>
      <c r="O81" s="241"/>
      <c r="P81" s="544"/>
      <c r="Q81" s="293"/>
      <c r="R81" s="241"/>
      <c r="S81" s="241"/>
      <c r="T81" s="241"/>
      <c r="U81" s="241"/>
      <c r="V81" s="241"/>
      <c r="W81" s="241"/>
      <c r="Z81" s="270"/>
    </row>
    <row r="82" spans="5:26">
      <c r="E82" s="241"/>
      <c r="F82" s="241"/>
      <c r="G82" s="241"/>
      <c r="H82" s="241"/>
      <c r="I82" s="241"/>
      <c r="J82" s="241"/>
      <c r="K82" s="241"/>
      <c r="L82" s="241"/>
      <c r="M82" s="241"/>
      <c r="N82" s="241"/>
      <c r="O82" s="241"/>
      <c r="P82" s="544"/>
      <c r="Q82" s="293"/>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82"/>
  <sheetViews>
    <sheetView showGridLines="0" workbookViewId="0">
      <selection activeCell="O11" sqref="O11"/>
    </sheetView>
  </sheetViews>
  <sheetFormatPr defaultColWidth="8.85546875" defaultRowHeight="14.25"/>
  <cols>
    <col min="1" max="1" width="2.42578125" style="38" customWidth="1"/>
    <col min="2" max="2" width="6.7109375" style="252" customWidth="1"/>
    <col min="3" max="3" width="3.28515625" style="251" hidden="1" customWidth="1"/>
    <col min="4" max="4" width="3.7109375" style="251" customWidth="1"/>
    <col min="5" max="6" width="7.7109375" style="252" hidden="1" customWidth="1"/>
    <col min="7" max="7" width="7.2851562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1:39" ht="25.5">
      <c r="B1" s="583"/>
      <c r="C1" s="584"/>
      <c r="D1" s="584"/>
      <c r="E1" s="531"/>
      <c r="F1" s="531"/>
      <c r="G1" s="531"/>
      <c r="H1" s="581"/>
      <c r="I1" s="531"/>
      <c r="J1" s="253"/>
      <c r="K1" s="253" t="s">
        <v>45</v>
      </c>
      <c r="L1" s="557"/>
      <c r="M1" s="582"/>
      <c r="N1" s="582"/>
      <c r="O1" s="582"/>
      <c r="P1" s="550"/>
      <c r="Q1" s="532"/>
      <c r="U1" s="531"/>
      <c r="AD1" s="234"/>
      <c r="AM1" s="532"/>
    </row>
    <row r="2" spans="1:39" ht="19.5" customHeight="1">
      <c r="B2" s="36"/>
      <c r="E2" s="38"/>
      <c r="F2" s="38"/>
      <c r="H2" s="258"/>
      <c r="J2" s="258"/>
      <c r="K2" s="258" t="s">
        <v>35</v>
      </c>
      <c r="L2" s="357">
        <v>10</v>
      </c>
      <c r="M2" s="259" t="s">
        <v>36</v>
      </c>
      <c r="N2" s="260"/>
      <c r="O2" s="260"/>
      <c r="P2" s="548"/>
      <c r="R2" s="587"/>
      <c r="S2" s="531"/>
      <c r="T2" s="531"/>
      <c r="W2" s="392" t="s">
        <v>148</v>
      </c>
      <c r="X2" s="252" t="s">
        <v>102</v>
      </c>
      <c r="AA2" s="262"/>
      <c r="AD2" s="234"/>
      <c r="AM2" s="532"/>
    </row>
    <row r="3" spans="1:39" ht="15" customHeight="1" thickBot="1">
      <c r="B3" s="480"/>
      <c r="E3" s="38"/>
      <c r="F3" s="38"/>
      <c r="G3" s="263"/>
      <c r="H3" s="263"/>
      <c r="I3" s="263"/>
      <c r="J3" s="263"/>
      <c r="L3" s="377"/>
      <c r="M3" s="306"/>
      <c r="N3" s="264"/>
      <c r="O3" s="272"/>
      <c r="P3" s="549"/>
      <c r="Q3" s="272"/>
      <c r="R3" s="39"/>
      <c r="T3" s="39"/>
      <c r="U3" s="39"/>
      <c r="V3" s="39"/>
      <c r="W3" s="39"/>
      <c r="AA3" s="266"/>
      <c r="AH3" s="256"/>
      <c r="AI3" s="256"/>
      <c r="AJ3" s="256"/>
    </row>
    <row r="4" spans="1:39" s="568" customFormat="1" ht="35.1" customHeight="1" thickBot="1">
      <c r="A4" s="585"/>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1:39" ht="23.1" customHeight="1">
      <c r="B5" s="299" t="s">
        <v>30</v>
      </c>
      <c r="C5" s="225">
        <v>1</v>
      </c>
      <c r="D5" s="226">
        <f ca="1">IF(G5="","",(INDEX($C$5:$C$64,MATCH(K5,$G$5:$G$64,0))))</f>
        <v>6</v>
      </c>
      <c r="E5" s="227" t="str">
        <f>IF(ISBLANK('Flight Groups'!C6),"",'Flight Groups'!H6)</f>
        <v>B</v>
      </c>
      <c r="F5" s="227">
        <f>IF(E5="a",1,IF(E5="b",2,IF(E5="c",3,IF(E5="d",4,5))))</f>
        <v>2</v>
      </c>
      <c r="G5" s="227" t="str">
        <f>IF(ISBLANK('Flight Groups'!C6),"",'Flight Groups'!C6)</f>
        <v>Jon Garber</v>
      </c>
      <c r="H5" s="227">
        <f>IF(G5="","",(SMALL(F$5:F$64,C5)))</f>
        <v>1</v>
      </c>
      <c r="I5" s="487" t="str">
        <f>IF(ISBLANK('Flight Groups'!C6),"",IF(H5=1,"A",IF(H5=2,"B",IF(H5=3,"C",IF(H5=4,"D","E")))))</f>
        <v>A</v>
      </c>
      <c r="J5" s="227">
        <f>IF(G5="","",(RANK(F5,$F$5:$F$64,0)+COUNTIF($F$5:F5,F5)-1))</f>
        <v>55</v>
      </c>
      <c r="K5" s="228" t="str">
        <f ca="1">IF(G5="","",(OFFSET($G$5,MATCH(LARGE($J$5:$J$64,ROW()-ROW($K$5)+1),$J$5:$J$64,0)-1,0)))</f>
        <v>Chip Baber</v>
      </c>
      <c r="L5" s="369">
        <v>0</v>
      </c>
      <c r="M5" s="370">
        <v>0</v>
      </c>
      <c r="N5" s="368">
        <v>0</v>
      </c>
      <c r="O5" s="368">
        <v>0</v>
      </c>
      <c r="P5" s="545"/>
      <c r="Q5" s="427">
        <f t="shared" ref="Q5:Q8" si="0">IF(P5="yes",0,IF(N5&gt;200,(100+(N5-200)*3),(N5/2)))</f>
        <v>0</v>
      </c>
      <c r="R5" s="433">
        <f>IF(ISBLANK('Flight Groups'!C6),0,IF(P5="yes",0,(IF(L5=$L$2,L5*60-M5,IF(L5&gt;$L$2,($L$2*60)-(L5-$L$2)*60-M5,L5*60+M5)))-Q5+O5))</f>
        <v>0</v>
      </c>
      <c r="S5" s="398">
        <f t="shared" ref="S5:S36" si="1">IF(R5=0,0,IF(I5="A",AB5,IF(I5="B",AD5,IF(I5="C",AF5,IF(I5="d",AH5,AJ5)))))</f>
        <v>0</v>
      </c>
      <c r="T5" s="229">
        <f>+RANK(S5,$S$5:$S$64)</f>
        <v>6</v>
      </c>
      <c r="U5" s="230"/>
      <c r="V5" s="277">
        <v>1</v>
      </c>
      <c r="W5" s="231" t="str">
        <f t="shared" ref="W5:W36" ca="1" si="2">OFFSET($K$5,MATCH(SMALL($Z$5:$Z$64,ROW()-ROW($W$5)+1),$Z$5:$Z$64,0)-1,0)</f>
        <v>Greg Douglas</v>
      </c>
      <c r="X5" s="401">
        <f ca="1">IF($W$2="YES",((AK5)),"")</f>
        <v>1000</v>
      </c>
      <c r="Y5" s="39" t="str">
        <f t="shared" ref="Y5:Y64" ca="1" si="3">IF(AK5=0,"",IF(COUNTIF(X:X,X5)&gt;1,"TIE",""))</f>
        <v>TIE</v>
      </c>
      <c r="Z5" s="232">
        <f>RANK(S5,$S$5:$S$64,0)+COUNTIF($S$5:S5,S5)-1</f>
        <v>6</v>
      </c>
      <c r="AA5" s="233">
        <f t="shared" ref="AA5:AA36" si="4">IF(I5="A",R5,0)</f>
        <v>0</v>
      </c>
      <c r="AB5" s="234">
        <f>IF(AA5=0,0,(AA5/MAX($AA$5:$AA$64)*1000))</f>
        <v>0</v>
      </c>
      <c r="AC5" s="234">
        <f t="shared" ref="AC5:AC36" si="5">IF(I5="B",R5,0)</f>
        <v>0</v>
      </c>
      <c r="AD5" s="234">
        <f>IF(AC5=0,0,(AC5/MAX($AC$5:$AC$64)*1000))</f>
        <v>0</v>
      </c>
      <c r="AE5" s="234">
        <f t="shared" ref="AE5:AE36" si="6">IF(I5="C",R5,0)</f>
        <v>0</v>
      </c>
      <c r="AF5" s="234">
        <f>IF(AE5=0,0,(AE5/MAX($AE$5:$AE$64)*1000))</f>
        <v>0</v>
      </c>
      <c r="AG5" s="234">
        <f t="shared" ref="AG5:AG36" si="7">IF(I5="D",R5,0)</f>
        <v>0</v>
      </c>
      <c r="AH5" s="234">
        <f>IF(AG5=0,0,(AG5/MAX($AG$5:$AG$64)*1000))</f>
        <v>0</v>
      </c>
      <c r="AI5" s="234">
        <f t="shared" ref="AI5:AI36" si="8">IF(I5="E",R5,0)</f>
        <v>0</v>
      </c>
      <c r="AJ5" s="234">
        <f>IF(AI5=0,0,(AI5/MAX($AI$5:$AI$64)*1000))</f>
        <v>0</v>
      </c>
      <c r="AK5" s="234">
        <f ca="1">INDEX($S$5:$S$64,MATCH(W5,$K$5:$K$64,0))</f>
        <v>1000</v>
      </c>
    </row>
    <row r="6" spans="1:39" ht="23.1" customHeight="1">
      <c r="B6" s="300">
        <f>IF("a"="","",COUNTIF(I:I,"a")-COUNTIFS(I:I,"a",L:L,0))</f>
        <v>2</v>
      </c>
      <c r="C6" s="235">
        <v>2</v>
      </c>
      <c r="D6" s="236">
        <f t="shared" ref="D6:D64" ca="1" si="9">IF(G6="","",(INDEX($C$5:$C$64,MATCH(K6,$G$5:$G$64,0))))</f>
        <v>3</v>
      </c>
      <c r="E6" s="237" t="str">
        <f>IF(ISBLANK('Flight Groups'!C7),"",'Flight Groups'!H7)</f>
        <v>A</v>
      </c>
      <c r="F6" s="237">
        <f t="shared" ref="F6:F64" si="10">IF(E6="a",1,IF(E6="b",2,IF(E6="c",3,IF(E6="d",4,5))))</f>
        <v>1</v>
      </c>
      <c r="G6" s="237" t="str">
        <f>IF(ISBLANK('Flight Groups'!C7),"",'Flight Groups'!C7)</f>
        <v>Greg Douglas</v>
      </c>
      <c r="H6" s="237">
        <f>IF(G6="","",(SMALL(F$5:F$64,C6)))</f>
        <v>1</v>
      </c>
      <c r="I6" s="488" t="str">
        <f>IF(ISBLANK('Flight Groups'!C7),"",IF(H6=1,"A",IF(H6=2,"B",IF(H6=3,"C",IF(H6=4,"D","E")))))</f>
        <v>A</v>
      </c>
      <c r="J6" s="237">
        <f>IF(G6="","",(RANK(F6,$F$5:$F$64,0)+COUNTIF($F$5:F6,F6)-1))</f>
        <v>58</v>
      </c>
      <c r="K6" s="238" t="str">
        <f t="shared" ref="K6:K64" ca="1" si="11">IF(G6="","",(OFFSET($G$5,MATCH(LARGE($J$5:$J$64,ROW()-ROW($K$5)+1),$J$5:$J$64,0)-1,0)))</f>
        <v>Carl Thuesen</v>
      </c>
      <c r="L6" s="294">
        <v>9</v>
      </c>
      <c r="M6" s="295">
        <v>51</v>
      </c>
      <c r="N6" s="239">
        <v>213</v>
      </c>
      <c r="O6" s="239">
        <v>45</v>
      </c>
      <c r="P6" s="546"/>
      <c r="Q6" s="428">
        <f t="shared" si="0"/>
        <v>139</v>
      </c>
      <c r="R6" s="434">
        <f>IF(ISBLANK('Flight Groups'!C7),0,IF(P6="yes",0,(IF(L6=$L$2,L6*60-M6,IF(L6&gt;$L$2,($L$2*60)-(L6-$L$2)*60-M6,L6*60+M6)))-Q6+O6))</f>
        <v>497</v>
      </c>
      <c r="S6" s="399">
        <f t="shared" si="1"/>
        <v>887.5</v>
      </c>
      <c r="T6" s="240">
        <f t="shared" ref="T6:T64" si="12">+RANK(S6,$S$5:$S$64)</f>
        <v>4</v>
      </c>
      <c r="U6" s="230"/>
      <c r="V6" s="278">
        <v>2</v>
      </c>
      <c r="W6" s="230" t="str">
        <f t="shared" ca="1" si="2"/>
        <v>Curtis Suter</v>
      </c>
      <c r="X6" s="402">
        <f t="shared" ref="X6:X64" ca="1" si="13">IF($W$2="YES",((AK6)),"")</f>
        <v>1000</v>
      </c>
      <c r="Y6" s="39" t="str">
        <f t="shared" ca="1" si="3"/>
        <v>TIE</v>
      </c>
      <c r="Z6" s="232">
        <f>RANK(S6,$S$5:$S$64,0)+COUNTIF($S$5:S6,S6)-1</f>
        <v>4</v>
      </c>
      <c r="AA6" s="233">
        <f t="shared" si="4"/>
        <v>497</v>
      </c>
      <c r="AB6" s="234">
        <f t="shared" ref="AB6:AB64" si="14">IF(AA6=0,0,(AA6/MAX($AA$5:$AA$64)*1000))</f>
        <v>887.5</v>
      </c>
      <c r="AC6" s="234">
        <f t="shared" si="5"/>
        <v>0</v>
      </c>
      <c r="AD6" s="234">
        <f t="shared" ref="AD6:AD64" si="15">IF(AC6=0,0,(AC6/MAX($AC$5:$AC$64)*1000))</f>
        <v>0</v>
      </c>
      <c r="AE6" s="234">
        <f t="shared" si="6"/>
        <v>0</v>
      </c>
      <c r="AF6" s="234">
        <f t="shared" ref="AF6:AF64" si="16">IF(AE6=0,0,(AE6/MAX($AE$5:$AE$64)*1000))</f>
        <v>0</v>
      </c>
      <c r="AG6" s="234">
        <f t="shared" si="7"/>
        <v>0</v>
      </c>
      <c r="AH6" s="234">
        <f t="shared" ref="AH6:AH64" si="17">IF(AG6=0,0,(AG6/MAX($AG$5:$AG$64)*1000))</f>
        <v>0</v>
      </c>
      <c r="AI6" s="234">
        <f t="shared" si="8"/>
        <v>0</v>
      </c>
      <c r="AJ6" s="234">
        <f t="shared" ref="AJ6:AJ64" si="18">IF(AI6=0,0,(AI6/MAX($AI$5:$AI$64)*1000))</f>
        <v>0</v>
      </c>
      <c r="AK6" s="234">
        <f t="shared" ref="AK6:AK64" ca="1" si="19">INDEX($S$5:$S$64,MATCH(W6,$K$5:$K$64,0))</f>
        <v>1000</v>
      </c>
    </row>
    <row r="7" spans="1:39" ht="23.1" customHeight="1">
      <c r="C7" s="235">
        <v>3</v>
      </c>
      <c r="D7" s="236">
        <f t="shared" ca="1" si="9"/>
        <v>2</v>
      </c>
      <c r="E7" s="237" t="str">
        <f>IF(ISBLANK('Flight Groups'!C8),"",'Flight Groups'!H8)</f>
        <v>A</v>
      </c>
      <c r="F7" s="237">
        <f t="shared" si="10"/>
        <v>1</v>
      </c>
      <c r="G7" s="237" t="str">
        <f>IF(ISBLANK('Flight Groups'!C8),"",'Flight Groups'!C8)</f>
        <v>Carl Thuesen</v>
      </c>
      <c r="H7" s="237">
        <f>IF(G7="","",(SMALL(F$5:F$64,C7)))</f>
        <v>1</v>
      </c>
      <c r="I7" s="488" t="str">
        <f>IF(ISBLANK('Flight Groups'!C8),"",IF(H7=1,"A",IF(H7=2,"B",IF(H7=3,"C",IF(H7=4,"D","E")))))</f>
        <v>A</v>
      </c>
      <c r="J7" s="237">
        <f>IF(G7="","",(RANK(F7,$F$5:$F$64,0)+COUNTIF($F$5:F7,F7)-1))</f>
        <v>59</v>
      </c>
      <c r="K7" s="238" t="str">
        <f t="shared" ca="1" si="11"/>
        <v>Greg Douglas</v>
      </c>
      <c r="L7" s="294">
        <v>10</v>
      </c>
      <c r="M7" s="295">
        <v>4</v>
      </c>
      <c r="N7" s="239">
        <v>172</v>
      </c>
      <c r="O7" s="239">
        <v>50</v>
      </c>
      <c r="P7" s="546"/>
      <c r="Q7" s="428">
        <f t="shared" si="0"/>
        <v>86</v>
      </c>
      <c r="R7" s="434">
        <f>IF(ISBLANK('Flight Groups'!C8),0,IF(P7="yes",0,(IF(L7=$L$2,L7*60-M7,IF(L7&gt;$L$2,($L$2*60)-(L7-$L$2)*60-M7,L7*60+M7)))-Q7+O7))</f>
        <v>560</v>
      </c>
      <c r="S7" s="399">
        <f t="shared" si="1"/>
        <v>1000</v>
      </c>
      <c r="T7" s="240">
        <f t="shared" si="12"/>
        <v>1</v>
      </c>
      <c r="U7" s="230"/>
      <c r="V7" s="278">
        <v>3</v>
      </c>
      <c r="W7" s="230" t="str">
        <f t="shared" ca="1" si="2"/>
        <v>Jon Garber</v>
      </c>
      <c r="X7" s="402">
        <f t="shared" ca="1" si="13"/>
        <v>968.58638743455492</v>
      </c>
      <c r="Y7" s="39" t="str">
        <f t="shared" ca="1" si="3"/>
        <v/>
      </c>
      <c r="Z7" s="232">
        <f>RANK(S7,$S$5:$S$64,0)+COUNTIF($S$5:S7,S7)-1</f>
        <v>1</v>
      </c>
      <c r="AA7" s="233">
        <f t="shared" si="4"/>
        <v>560</v>
      </c>
      <c r="AB7" s="234">
        <f t="shared" si="14"/>
        <v>1000</v>
      </c>
      <c r="AC7" s="234">
        <f t="shared" si="5"/>
        <v>0</v>
      </c>
      <c r="AD7" s="234">
        <f t="shared" si="15"/>
        <v>0</v>
      </c>
      <c r="AE7" s="234">
        <f t="shared" si="6"/>
        <v>0</v>
      </c>
      <c r="AF7" s="234">
        <f t="shared" si="16"/>
        <v>0</v>
      </c>
      <c r="AG7" s="234">
        <f t="shared" si="7"/>
        <v>0</v>
      </c>
      <c r="AH7" s="234">
        <f t="shared" si="17"/>
        <v>0</v>
      </c>
      <c r="AI7" s="234">
        <f t="shared" si="8"/>
        <v>0</v>
      </c>
      <c r="AJ7" s="234">
        <f t="shared" si="18"/>
        <v>0</v>
      </c>
      <c r="AK7" s="234">
        <f t="shared" ca="1" si="19"/>
        <v>968.58638743455492</v>
      </c>
    </row>
    <row r="8" spans="1:39" ht="23.1" customHeight="1">
      <c r="B8" s="299" t="s">
        <v>31</v>
      </c>
      <c r="C8" s="235">
        <v>4</v>
      </c>
      <c r="D8" s="236">
        <f t="shared" ca="1" si="9"/>
        <v>5</v>
      </c>
      <c r="E8" s="237" t="str">
        <f>IF(ISBLANK('Flight Groups'!C9),"",'Flight Groups'!H9)</f>
        <v>B</v>
      </c>
      <c r="F8" s="237">
        <f t="shared" si="10"/>
        <v>2</v>
      </c>
      <c r="G8" s="237" t="str">
        <f>IF(ISBLANK('Flight Groups'!C9),"",'Flight Groups'!C9)</f>
        <v>Curtis Suter</v>
      </c>
      <c r="H8" s="237">
        <f t="shared" ref="H8:H64" si="20">IF(G8="","",(SMALL(F$5:F$64,C8)))</f>
        <v>2</v>
      </c>
      <c r="I8" s="488" t="str">
        <f>IF(ISBLANK('Flight Groups'!C9),"",IF(H8=1,"A",IF(H8=2,"B",IF(H8=3,"C",IF(H8=4,"D","E")))))</f>
        <v>B</v>
      </c>
      <c r="J8" s="237">
        <f>IF(G8="","",(RANK(F8,$F$5:$F$64,0)+COUNTIF($F$5:F8,F8)-1))</f>
        <v>56</v>
      </c>
      <c r="K8" s="238" t="str">
        <f t="shared" ca="1" si="11"/>
        <v>Hal Aasen</v>
      </c>
      <c r="L8" s="294">
        <v>10</v>
      </c>
      <c r="M8" s="295">
        <v>19</v>
      </c>
      <c r="N8" s="239">
        <v>219</v>
      </c>
      <c r="O8" s="239">
        <v>0</v>
      </c>
      <c r="P8" s="546"/>
      <c r="Q8" s="428">
        <f t="shared" si="0"/>
        <v>157</v>
      </c>
      <c r="R8" s="434">
        <f>IF(ISBLANK('Flight Groups'!C9),0,IF(P8="yes",0,(IF(L8=$L$2,L8*60-M8,IF(L8&gt;$L$2,($L$2*60)-(L8-$L$2)*60-M8,L8*60+M8)))-Q8+O8))</f>
        <v>424</v>
      </c>
      <c r="S8" s="399">
        <f t="shared" si="1"/>
        <v>739.96509598603848</v>
      </c>
      <c r="T8" s="240">
        <f t="shared" si="12"/>
        <v>5</v>
      </c>
      <c r="U8" s="230"/>
      <c r="V8" s="278">
        <v>4</v>
      </c>
      <c r="W8" s="230" t="str">
        <f t="shared" ca="1" si="2"/>
        <v>Carl Thuesen</v>
      </c>
      <c r="X8" s="402">
        <f t="shared" ca="1" si="13"/>
        <v>887.5</v>
      </c>
      <c r="Y8" s="39" t="str">
        <f t="shared" ca="1" si="3"/>
        <v/>
      </c>
      <c r="Z8" s="232">
        <f>RANK(S8,$S$5:$S$64,0)+COUNTIF($S$5:S8,S8)-1</f>
        <v>5</v>
      </c>
      <c r="AA8" s="233">
        <f t="shared" si="4"/>
        <v>0</v>
      </c>
      <c r="AB8" s="234">
        <f t="shared" si="14"/>
        <v>0</v>
      </c>
      <c r="AC8" s="234">
        <f t="shared" si="5"/>
        <v>424</v>
      </c>
      <c r="AD8" s="234">
        <f t="shared" si="15"/>
        <v>739.96509598603848</v>
      </c>
      <c r="AE8" s="234">
        <f t="shared" si="6"/>
        <v>0</v>
      </c>
      <c r="AF8" s="234">
        <f t="shared" si="16"/>
        <v>0</v>
      </c>
      <c r="AG8" s="234">
        <f t="shared" si="7"/>
        <v>0</v>
      </c>
      <c r="AH8" s="234">
        <f t="shared" si="17"/>
        <v>0</v>
      </c>
      <c r="AI8" s="234">
        <f t="shared" si="8"/>
        <v>0</v>
      </c>
      <c r="AJ8" s="234">
        <f t="shared" si="18"/>
        <v>0</v>
      </c>
      <c r="AK8" s="234">
        <f t="shared" ca="1" si="19"/>
        <v>887.5</v>
      </c>
    </row>
    <row r="9" spans="1:39" ht="23.1" customHeight="1">
      <c r="B9" s="300">
        <f>IF("b"="","",COUNTIF(I:I,"b")-COUNTIFS(I:I,"b",L:L,0))</f>
        <v>3</v>
      </c>
      <c r="C9" s="235">
        <v>5</v>
      </c>
      <c r="D9" s="236">
        <f t="shared" ca="1" si="9"/>
        <v>4</v>
      </c>
      <c r="E9" s="237" t="str">
        <f>IF(ISBLANK('Flight Groups'!C10),"",'Flight Groups'!H10)</f>
        <v>B</v>
      </c>
      <c r="F9" s="237">
        <f t="shared" si="10"/>
        <v>2</v>
      </c>
      <c r="G9" s="237" t="str">
        <f>IF(ISBLANK('Flight Groups'!C10),"",'Flight Groups'!C10)</f>
        <v>Hal Aasen</v>
      </c>
      <c r="H9" s="237">
        <f t="shared" si="20"/>
        <v>2</v>
      </c>
      <c r="I9" s="488" t="str">
        <f>IF(ISBLANK('Flight Groups'!C10),"",IF(H9=1,"A",IF(H9=2,"B",IF(H9=3,"C",IF(H9=4,"D","E")))))</f>
        <v>B</v>
      </c>
      <c r="J9" s="237">
        <f>IF(G9="","",(RANK(F9,$F$5:$F$64,0)+COUNTIF($F$5:F9,F9)-1))</f>
        <v>57</v>
      </c>
      <c r="K9" s="238" t="str">
        <f t="shared" ca="1" si="11"/>
        <v>Curtis Suter</v>
      </c>
      <c r="L9" s="294">
        <v>10</v>
      </c>
      <c r="M9" s="295">
        <v>6</v>
      </c>
      <c r="N9" s="239">
        <v>142</v>
      </c>
      <c r="O9" s="239">
        <v>50</v>
      </c>
      <c r="P9" s="546"/>
      <c r="Q9" s="428">
        <f>IF(P9="yes",0,IF(N9&gt;200,(100+(N9-200)*3),(N9/2)))</f>
        <v>71</v>
      </c>
      <c r="R9" s="434">
        <f>IF(ISBLANK('Flight Groups'!C10),0,IF(P9="yes",0,(IF(L9=$L$2,L9*60-M9,IF(L9&gt;$L$2,($L$2*60)-(L9-$L$2)*60-M9,L9*60+M9)))-Q9+O9))</f>
        <v>573</v>
      </c>
      <c r="S9" s="399">
        <f t="shared" si="1"/>
        <v>1000</v>
      </c>
      <c r="T9" s="240">
        <f t="shared" si="12"/>
        <v>1</v>
      </c>
      <c r="U9" s="230"/>
      <c r="V9" s="278">
        <v>5</v>
      </c>
      <c r="W9" s="230" t="str">
        <f t="shared" ca="1" si="2"/>
        <v>Hal Aasen</v>
      </c>
      <c r="X9" s="402">
        <f t="shared" ca="1" si="13"/>
        <v>739.96509598603848</v>
      </c>
      <c r="Y9" s="39" t="str">
        <f t="shared" ca="1" si="3"/>
        <v/>
      </c>
      <c r="Z9" s="232">
        <f>RANK(S9,$S$5:$S$64,0)+COUNTIF($S$5:S9,S9)-1</f>
        <v>2</v>
      </c>
      <c r="AA9" s="233">
        <f t="shared" si="4"/>
        <v>0</v>
      </c>
      <c r="AB9" s="234">
        <f t="shared" si="14"/>
        <v>0</v>
      </c>
      <c r="AC9" s="234">
        <f t="shared" si="5"/>
        <v>573</v>
      </c>
      <c r="AD9" s="234">
        <f t="shared" si="15"/>
        <v>1000</v>
      </c>
      <c r="AE9" s="234">
        <f t="shared" si="6"/>
        <v>0</v>
      </c>
      <c r="AF9" s="234">
        <f t="shared" si="16"/>
        <v>0</v>
      </c>
      <c r="AG9" s="234">
        <f t="shared" si="7"/>
        <v>0</v>
      </c>
      <c r="AH9" s="234">
        <f t="shared" si="17"/>
        <v>0</v>
      </c>
      <c r="AI9" s="234">
        <f t="shared" si="8"/>
        <v>0</v>
      </c>
      <c r="AJ9" s="234">
        <f t="shared" si="18"/>
        <v>0</v>
      </c>
      <c r="AK9" s="234">
        <f t="shared" ca="1" si="19"/>
        <v>739.96509598603848</v>
      </c>
    </row>
    <row r="10" spans="1:39" ht="23.1" customHeight="1">
      <c r="C10" s="235">
        <v>6</v>
      </c>
      <c r="D10" s="236">
        <f t="shared" ca="1" si="9"/>
        <v>1</v>
      </c>
      <c r="E10" s="237" t="str">
        <f>IF(ISBLANK('Flight Groups'!C11),"",'Flight Groups'!H11)</f>
        <v>A</v>
      </c>
      <c r="F10" s="237">
        <f t="shared" si="10"/>
        <v>1</v>
      </c>
      <c r="G10" s="237" t="str">
        <f>IF(ISBLANK('Flight Groups'!C11),"",'Flight Groups'!C11)</f>
        <v>Chip Baber</v>
      </c>
      <c r="H10" s="237">
        <f t="shared" si="20"/>
        <v>2</v>
      </c>
      <c r="I10" s="488" t="str">
        <f>IF(ISBLANK('Flight Groups'!C11),"",IF(H10=1,"A",IF(H10=2,"B",IF(H10=3,"C",IF(H10=4,"D","E")))))</f>
        <v>B</v>
      </c>
      <c r="J10" s="237">
        <f>IF(G10="","",(RANK(F10,$F$5:$F$64,0)+COUNTIF($F$5:F10,F10)-1))</f>
        <v>60</v>
      </c>
      <c r="K10" s="238" t="str">
        <f t="shared" ca="1" si="11"/>
        <v>Jon Garber</v>
      </c>
      <c r="L10" s="294">
        <v>10</v>
      </c>
      <c r="M10" s="295">
        <v>0</v>
      </c>
      <c r="N10" s="239">
        <v>190</v>
      </c>
      <c r="O10" s="239">
        <v>50</v>
      </c>
      <c r="P10" s="546"/>
      <c r="Q10" s="428">
        <f t="shared" ref="Q10:Q64" si="21">IF(P10="yes",0,IF(N10&gt;200,(100+(N10-200)*3),(N10/2)))</f>
        <v>95</v>
      </c>
      <c r="R10" s="434">
        <f>IF(ISBLANK('Flight Groups'!C11),0,IF(P10="yes",0,(IF(L10=$L$2,L10*60-M10,IF(L10&gt;$L$2,($L$2*60)-(L10-$L$2)*60-M10,L10*60+M10)))-Q10+O10))</f>
        <v>555</v>
      </c>
      <c r="S10" s="399">
        <f t="shared" si="1"/>
        <v>968.58638743455492</v>
      </c>
      <c r="T10" s="240">
        <f t="shared" si="12"/>
        <v>3</v>
      </c>
      <c r="U10" s="230"/>
      <c r="V10" s="278">
        <v>6</v>
      </c>
      <c r="W10" s="230" t="str">
        <f t="shared" ca="1" si="2"/>
        <v>Chip Baber</v>
      </c>
      <c r="X10" s="402">
        <f t="shared" ca="1" si="13"/>
        <v>0</v>
      </c>
      <c r="Y10" s="39" t="str">
        <f t="shared" ca="1" si="3"/>
        <v/>
      </c>
      <c r="Z10" s="232">
        <f>RANK(S10,$S$5:$S$64,0)+COUNTIF($S$5:S10,S10)-1</f>
        <v>3</v>
      </c>
      <c r="AA10" s="233">
        <f t="shared" si="4"/>
        <v>0</v>
      </c>
      <c r="AB10" s="234">
        <f t="shared" si="14"/>
        <v>0</v>
      </c>
      <c r="AC10" s="234">
        <f t="shared" si="5"/>
        <v>555</v>
      </c>
      <c r="AD10" s="234">
        <f t="shared" si="15"/>
        <v>968.58638743455492</v>
      </c>
      <c r="AE10" s="234">
        <f t="shared" si="6"/>
        <v>0</v>
      </c>
      <c r="AF10" s="234">
        <f t="shared" si="16"/>
        <v>0</v>
      </c>
      <c r="AG10" s="234">
        <f t="shared" si="7"/>
        <v>0</v>
      </c>
      <c r="AH10" s="234">
        <f t="shared" si="17"/>
        <v>0</v>
      </c>
      <c r="AI10" s="234">
        <f t="shared" si="8"/>
        <v>0</v>
      </c>
      <c r="AJ10" s="234">
        <f t="shared" si="18"/>
        <v>0</v>
      </c>
      <c r="AK10" s="234">
        <f t="shared" ca="1" si="19"/>
        <v>0</v>
      </c>
    </row>
    <row r="11" spans="1:39" ht="23.1" customHeight="1">
      <c r="B11" s="299" t="s">
        <v>32</v>
      </c>
      <c r="C11" s="235">
        <v>7</v>
      </c>
      <c r="D11" s="236" t="str">
        <f t="shared" si="9"/>
        <v/>
      </c>
      <c r="E11" s="237" t="str">
        <f>IF(ISBLANK('Flight Groups'!C12),"",'Flight Groups'!H12)</f>
        <v/>
      </c>
      <c r="F11" s="237">
        <f t="shared" si="10"/>
        <v>5</v>
      </c>
      <c r="G11" s="237" t="str">
        <f>IF(ISBLANK('Flight Groups'!C12),"",'Flight Groups'!C12)</f>
        <v/>
      </c>
      <c r="H11" s="237" t="str">
        <f t="shared" si="20"/>
        <v/>
      </c>
      <c r="I11" s="488" t="str">
        <f>IF(ISBLANK('Flight Groups'!C12),"",IF(H11=1,"A",IF(H11=2,"B",IF(H11=3,"C",IF(H11=4,"D","E")))))</f>
        <v/>
      </c>
      <c r="J11" s="237" t="str">
        <f>IF(G11="","",(RANK(F11,$F$5:$F$64,0)+COUNTIF($F$5:F11,F11)-1))</f>
        <v/>
      </c>
      <c r="K11" s="238" t="str">
        <f t="shared" ca="1" si="11"/>
        <v/>
      </c>
      <c r="L11" s="294"/>
      <c r="M11" s="295"/>
      <c r="N11" s="239"/>
      <c r="O11" s="239"/>
      <c r="P11" s="546"/>
      <c r="Q11" s="428">
        <f t="shared" si="21"/>
        <v>0</v>
      </c>
      <c r="R11" s="434">
        <f>IF(ISBLANK('Flight Groups'!C12),0,IF(P11="yes",0,(IF(L11=$L$2,L11*60-M11,IF(L11&gt;$L$2,($L$2*60)-(L11-$L$2)*60-M11,L11*60+M11)))-Q11+O11))</f>
        <v>0</v>
      </c>
      <c r="S11" s="399">
        <f t="shared" si="1"/>
        <v>0</v>
      </c>
      <c r="T11" s="240">
        <f t="shared" si="12"/>
        <v>6</v>
      </c>
      <c r="U11" s="230"/>
      <c r="V11" s="278">
        <v>7</v>
      </c>
      <c r="W11" s="230" t="str">
        <f t="shared" ca="1" si="2"/>
        <v/>
      </c>
      <c r="X11" s="402">
        <f t="shared" ca="1" si="13"/>
        <v>0</v>
      </c>
      <c r="Y11" s="39" t="str">
        <f t="shared" ca="1" si="3"/>
        <v/>
      </c>
      <c r="Z11" s="232">
        <f>RANK(S11,$S$5:$S$64,0)+COUNTIF($S$5:S11,S11)-1</f>
        <v>7</v>
      </c>
      <c r="AA11" s="233">
        <f t="shared" si="4"/>
        <v>0</v>
      </c>
      <c r="AB11" s="234">
        <f t="shared" si="14"/>
        <v>0</v>
      </c>
      <c r="AC11" s="234">
        <f t="shared" si="5"/>
        <v>0</v>
      </c>
      <c r="AD11" s="234">
        <f t="shared" si="15"/>
        <v>0</v>
      </c>
      <c r="AE11" s="234">
        <f t="shared" si="6"/>
        <v>0</v>
      </c>
      <c r="AF11" s="234">
        <f t="shared" si="16"/>
        <v>0</v>
      </c>
      <c r="AG11" s="234">
        <f t="shared" si="7"/>
        <v>0</v>
      </c>
      <c r="AH11" s="234">
        <f t="shared" si="17"/>
        <v>0</v>
      </c>
      <c r="AI11" s="234">
        <f t="shared" si="8"/>
        <v>0</v>
      </c>
      <c r="AJ11" s="234">
        <f t="shared" si="18"/>
        <v>0</v>
      </c>
      <c r="AK11" s="234">
        <f t="shared" ca="1" si="19"/>
        <v>0</v>
      </c>
    </row>
    <row r="12" spans="1:39" ht="23.1" customHeight="1">
      <c r="B12" s="300">
        <f>IF("c"="","",COUNTIF(I:I,"c")-COUNTIFS(I:I,"c",L:L,0))</f>
        <v>0</v>
      </c>
      <c r="C12" s="235">
        <v>8</v>
      </c>
      <c r="D12" s="236" t="str">
        <f t="shared" si="9"/>
        <v/>
      </c>
      <c r="E12" s="237" t="str">
        <f>IF(ISBLANK('Flight Groups'!C13),"",'Flight Groups'!H13)</f>
        <v/>
      </c>
      <c r="F12" s="237">
        <f t="shared" si="10"/>
        <v>5</v>
      </c>
      <c r="G12" s="237" t="str">
        <f>IF(ISBLANK('Flight Groups'!C13),"",'Flight Groups'!C13)</f>
        <v/>
      </c>
      <c r="H12" s="237" t="str">
        <f t="shared" si="20"/>
        <v/>
      </c>
      <c r="I12" s="488" t="str">
        <f>IF(ISBLANK('Flight Groups'!C13),"",IF(H12=1,"A",IF(H12=2,"B",IF(H12=3,"C",IF(H12=4,"D","E")))))</f>
        <v/>
      </c>
      <c r="J12" s="237" t="str">
        <f>IF(G12="","",(RANK(F12,$F$5:$F$64,0)+COUNTIF($F$5:F12,F12)-1))</f>
        <v/>
      </c>
      <c r="K12" s="238" t="str">
        <f t="shared" ca="1" si="11"/>
        <v/>
      </c>
      <c r="L12" s="294"/>
      <c r="M12" s="295"/>
      <c r="N12" s="239"/>
      <c r="O12" s="239"/>
      <c r="P12" s="546"/>
      <c r="Q12" s="428">
        <f t="shared" si="21"/>
        <v>0</v>
      </c>
      <c r="R12" s="434">
        <f>IF(ISBLANK('Flight Groups'!C13),0,IF(P12="yes",0,(IF(L12=$L$2,L12*60-M12,IF(L12&gt;$L$2,($L$2*60)-(L12-$L$2)*60-M12,L12*60+M12)))-Q12+O12))</f>
        <v>0</v>
      </c>
      <c r="S12" s="399">
        <f t="shared" si="1"/>
        <v>0</v>
      </c>
      <c r="T12" s="240">
        <f t="shared" si="12"/>
        <v>6</v>
      </c>
      <c r="U12" s="230"/>
      <c r="V12" s="278">
        <v>8</v>
      </c>
      <c r="W12" s="230" t="str">
        <f t="shared" ca="1" si="2"/>
        <v/>
      </c>
      <c r="X12" s="402">
        <f t="shared" ca="1" si="13"/>
        <v>0</v>
      </c>
      <c r="Y12" s="39" t="str">
        <f t="shared" ca="1" si="3"/>
        <v/>
      </c>
      <c r="Z12" s="232">
        <f>RANK(S12,$S$5:$S$64,0)+COUNTIF($S$5:S12,S12)-1</f>
        <v>8</v>
      </c>
      <c r="AA12" s="233">
        <f t="shared" si="4"/>
        <v>0</v>
      </c>
      <c r="AB12" s="234">
        <f t="shared" si="14"/>
        <v>0</v>
      </c>
      <c r="AC12" s="234">
        <f t="shared" si="5"/>
        <v>0</v>
      </c>
      <c r="AD12" s="234">
        <f t="shared" si="15"/>
        <v>0</v>
      </c>
      <c r="AE12" s="234">
        <f t="shared" si="6"/>
        <v>0</v>
      </c>
      <c r="AF12" s="234">
        <f t="shared" si="16"/>
        <v>0</v>
      </c>
      <c r="AG12" s="234">
        <f t="shared" si="7"/>
        <v>0</v>
      </c>
      <c r="AH12" s="234">
        <f t="shared" si="17"/>
        <v>0</v>
      </c>
      <c r="AI12" s="234">
        <f t="shared" si="8"/>
        <v>0</v>
      </c>
      <c r="AJ12" s="234">
        <f t="shared" si="18"/>
        <v>0</v>
      </c>
      <c r="AK12" s="234">
        <f t="shared" ca="1" si="19"/>
        <v>0</v>
      </c>
    </row>
    <row r="13" spans="1:39" ht="23.1" customHeight="1">
      <c r="C13" s="235">
        <v>9</v>
      </c>
      <c r="D13" s="236" t="str">
        <f t="shared" si="9"/>
        <v/>
      </c>
      <c r="E13" s="237" t="str">
        <f>IF(ISBLANK('Flight Groups'!C14),"",'Flight Groups'!H14)</f>
        <v/>
      </c>
      <c r="F13" s="237">
        <f t="shared" si="10"/>
        <v>5</v>
      </c>
      <c r="G13" s="237" t="str">
        <f>IF(ISBLANK('Flight Groups'!C14),"",'Flight Groups'!C14)</f>
        <v/>
      </c>
      <c r="H13" s="237" t="str">
        <f t="shared" si="20"/>
        <v/>
      </c>
      <c r="I13" s="488" t="str">
        <f>IF(ISBLANK('Flight Groups'!C14),"",IF(H13=1,"A",IF(H13=2,"B",IF(H13=3,"C",IF(H13=4,"D","E")))))</f>
        <v/>
      </c>
      <c r="J13" s="237" t="str">
        <f>IF(G13="","",(RANK(F13,$F$5:$F$64,0)+COUNTIF($F$5:F13,F13)-1))</f>
        <v/>
      </c>
      <c r="K13" s="238" t="str">
        <f t="shared" ca="1" si="11"/>
        <v/>
      </c>
      <c r="L13" s="294"/>
      <c r="M13" s="295"/>
      <c r="N13" s="239"/>
      <c r="O13" s="239"/>
      <c r="P13" s="546"/>
      <c r="Q13" s="428">
        <f t="shared" si="21"/>
        <v>0</v>
      </c>
      <c r="R13" s="434">
        <f>IF(ISBLANK('Flight Groups'!C14),0,IF(P13="yes",0,(IF(L13=$L$2,L13*60-M13,IF(L13&gt;$L$2,($L$2*60)-(L13-$L$2)*60-M13,L13*60+M13)))-Q13+O13))</f>
        <v>0</v>
      </c>
      <c r="S13" s="399">
        <f t="shared" si="1"/>
        <v>0</v>
      </c>
      <c r="T13" s="240">
        <f t="shared" si="12"/>
        <v>6</v>
      </c>
      <c r="U13" s="230"/>
      <c r="V13" s="278">
        <v>9</v>
      </c>
      <c r="W13" s="230" t="str">
        <f t="shared" ca="1" si="2"/>
        <v/>
      </c>
      <c r="X13" s="402">
        <f t="shared" ca="1" si="13"/>
        <v>0</v>
      </c>
      <c r="Y13" s="39" t="str">
        <f t="shared" ca="1" si="3"/>
        <v/>
      </c>
      <c r="Z13" s="232">
        <f>RANK(S13,$S$5:$S$64,0)+COUNTIF($S$5:S13,S13)-1</f>
        <v>9</v>
      </c>
      <c r="AA13" s="233">
        <f t="shared" si="4"/>
        <v>0</v>
      </c>
      <c r="AB13" s="234">
        <f t="shared" si="14"/>
        <v>0</v>
      </c>
      <c r="AC13" s="234">
        <f t="shared" si="5"/>
        <v>0</v>
      </c>
      <c r="AD13" s="234">
        <f t="shared" si="15"/>
        <v>0</v>
      </c>
      <c r="AE13" s="234">
        <f t="shared" si="6"/>
        <v>0</v>
      </c>
      <c r="AF13" s="234">
        <f t="shared" si="16"/>
        <v>0</v>
      </c>
      <c r="AG13" s="234">
        <f t="shared" si="7"/>
        <v>0</v>
      </c>
      <c r="AH13" s="234">
        <f t="shared" si="17"/>
        <v>0</v>
      </c>
      <c r="AI13" s="234">
        <f t="shared" si="8"/>
        <v>0</v>
      </c>
      <c r="AJ13" s="234">
        <f t="shared" si="18"/>
        <v>0</v>
      </c>
      <c r="AK13" s="234">
        <f t="shared" ca="1" si="19"/>
        <v>0</v>
      </c>
    </row>
    <row r="14" spans="1:39" ht="23.1" customHeight="1">
      <c r="B14" s="299" t="s">
        <v>33</v>
      </c>
      <c r="C14" s="235">
        <v>10</v>
      </c>
      <c r="D14" s="236" t="str">
        <f t="shared" si="9"/>
        <v/>
      </c>
      <c r="E14" s="237" t="str">
        <f>IF(ISBLANK('Flight Groups'!C15),"",'Flight Groups'!H15)</f>
        <v/>
      </c>
      <c r="F14" s="237">
        <f t="shared" si="10"/>
        <v>5</v>
      </c>
      <c r="G14" s="237" t="str">
        <f>IF(ISBLANK('Flight Groups'!C15),"",'Flight Groups'!C15)</f>
        <v/>
      </c>
      <c r="H14" s="237" t="str">
        <f t="shared" si="20"/>
        <v/>
      </c>
      <c r="I14" s="488" t="str">
        <f>IF(ISBLANK('Flight Groups'!C15),"",IF(H14=1,"A",IF(H14=2,"B",IF(H14=3,"C",IF(H14=4,"D","E")))))</f>
        <v/>
      </c>
      <c r="J14" s="237" t="str">
        <f>IF(G14="","",(RANK(F14,$F$5:$F$64,0)+COUNTIF($F$5:F14,F14)-1))</f>
        <v/>
      </c>
      <c r="K14" s="238" t="str">
        <f t="shared" ca="1" si="11"/>
        <v/>
      </c>
      <c r="L14" s="294"/>
      <c r="M14" s="295"/>
      <c r="N14" s="239"/>
      <c r="O14" s="239"/>
      <c r="P14" s="546"/>
      <c r="Q14" s="428">
        <f t="shared" si="21"/>
        <v>0</v>
      </c>
      <c r="R14" s="434">
        <f>IF(ISBLANK('Flight Groups'!C15),0,IF(P14="yes",0,(IF(L14=$L$2,L14*60-M14,IF(L14&gt;$L$2,($L$2*60)-(L14-$L$2)*60-M14,L14*60+M14)))-Q14+O14))</f>
        <v>0</v>
      </c>
      <c r="S14" s="399">
        <f t="shared" si="1"/>
        <v>0</v>
      </c>
      <c r="T14" s="240">
        <f t="shared" si="12"/>
        <v>6</v>
      </c>
      <c r="U14" s="230"/>
      <c r="V14" s="278">
        <v>10</v>
      </c>
      <c r="W14" s="230" t="str">
        <f t="shared" ca="1" si="2"/>
        <v/>
      </c>
      <c r="X14" s="402">
        <f t="shared" ca="1" si="13"/>
        <v>0</v>
      </c>
      <c r="Y14" s="39" t="str">
        <f t="shared" ca="1" si="3"/>
        <v/>
      </c>
      <c r="Z14" s="232">
        <f>RANK(S14,$S$5:$S$64,0)+COUNTIF($S$5:S14,S14)-1</f>
        <v>10</v>
      </c>
      <c r="AA14" s="233">
        <f t="shared" si="4"/>
        <v>0</v>
      </c>
      <c r="AB14" s="234">
        <f t="shared" si="14"/>
        <v>0</v>
      </c>
      <c r="AC14" s="234">
        <f t="shared" si="5"/>
        <v>0</v>
      </c>
      <c r="AD14" s="234">
        <f t="shared" si="15"/>
        <v>0</v>
      </c>
      <c r="AE14" s="234">
        <f t="shared" si="6"/>
        <v>0</v>
      </c>
      <c r="AF14" s="234">
        <f t="shared" si="16"/>
        <v>0</v>
      </c>
      <c r="AG14" s="234">
        <f t="shared" si="7"/>
        <v>0</v>
      </c>
      <c r="AH14" s="234">
        <f t="shared" si="17"/>
        <v>0</v>
      </c>
      <c r="AI14" s="234">
        <f t="shared" si="8"/>
        <v>0</v>
      </c>
      <c r="AJ14" s="234">
        <f t="shared" si="18"/>
        <v>0</v>
      </c>
      <c r="AK14" s="234">
        <f t="shared" ca="1" si="19"/>
        <v>0</v>
      </c>
    </row>
    <row r="15" spans="1:39" ht="23.1" customHeight="1">
      <c r="B15" s="300">
        <f>IF("d"="","",COUNTIF(I:I,"d")-COUNTIFS(I:I,"d",L:L,0))</f>
        <v>0</v>
      </c>
      <c r="C15" s="235">
        <v>11</v>
      </c>
      <c r="D15" s="236" t="str">
        <f t="shared" si="9"/>
        <v/>
      </c>
      <c r="E15" s="237" t="str">
        <f>IF(ISBLANK('Flight Groups'!C16),"",'Flight Groups'!H16)</f>
        <v/>
      </c>
      <c r="F15" s="237">
        <f t="shared" si="10"/>
        <v>5</v>
      </c>
      <c r="G15" s="237" t="str">
        <f>IF(ISBLANK('Flight Groups'!C16),"",'Flight Groups'!C16)</f>
        <v/>
      </c>
      <c r="H15" s="237" t="str">
        <f t="shared" si="20"/>
        <v/>
      </c>
      <c r="I15" s="488" t="str">
        <f>IF(ISBLANK('Flight Groups'!C16),"",IF(H15=1,"A",IF(H15=2,"B",IF(H15=3,"C",IF(H15=4,"D","E")))))</f>
        <v/>
      </c>
      <c r="J15" s="237" t="str">
        <f>IF(G15="","",(RANK(F15,$F$5:$F$64,0)+COUNTIF($F$5:F15,F15)-1))</f>
        <v/>
      </c>
      <c r="K15" s="238" t="str">
        <f t="shared" ca="1" si="11"/>
        <v/>
      </c>
      <c r="L15" s="294"/>
      <c r="M15" s="295"/>
      <c r="N15" s="239"/>
      <c r="O15" s="239"/>
      <c r="P15" s="546"/>
      <c r="Q15" s="428">
        <f t="shared" si="21"/>
        <v>0</v>
      </c>
      <c r="R15" s="434">
        <f>IF(ISBLANK('Flight Groups'!C16),0,IF(P15="yes",0,(IF(L15=$L$2,L15*60-M15,IF(L15&gt;$L$2,($L$2*60)-(L15-$L$2)*60-M15,L15*60+M15)))-Q15+O15))</f>
        <v>0</v>
      </c>
      <c r="S15" s="399">
        <f t="shared" si="1"/>
        <v>0</v>
      </c>
      <c r="T15" s="240">
        <f t="shared" si="12"/>
        <v>6</v>
      </c>
      <c r="U15" s="230"/>
      <c r="V15" s="278">
        <v>11</v>
      </c>
      <c r="W15" s="230" t="str">
        <f t="shared" ca="1" si="2"/>
        <v/>
      </c>
      <c r="X15" s="402">
        <f t="shared" ca="1" si="13"/>
        <v>0</v>
      </c>
      <c r="Y15" s="39" t="str">
        <f t="shared" ca="1" si="3"/>
        <v/>
      </c>
      <c r="Z15" s="232">
        <f>RANK(S15,$S$5:$S$64,0)+COUNTIF($S$5:S15,S15)-1</f>
        <v>11</v>
      </c>
      <c r="AA15" s="233">
        <f t="shared" si="4"/>
        <v>0</v>
      </c>
      <c r="AB15" s="234">
        <f t="shared" si="14"/>
        <v>0</v>
      </c>
      <c r="AC15" s="234">
        <f t="shared" si="5"/>
        <v>0</v>
      </c>
      <c r="AD15" s="234">
        <f t="shared" si="15"/>
        <v>0</v>
      </c>
      <c r="AE15" s="234">
        <f t="shared" si="6"/>
        <v>0</v>
      </c>
      <c r="AF15" s="234">
        <f t="shared" si="16"/>
        <v>0</v>
      </c>
      <c r="AG15" s="234">
        <f t="shared" si="7"/>
        <v>0</v>
      </c>
      <c r="AH15" s="234">
        <f t="shared" si="17"/>
        <v>0</v>
      </c>
      <c r="AI15" s="234">
        <f t="shared" si="8"/>
        <v>0</v>
      </c>
      <c r="AJ15" s="234">
        <f t="shared" si="18"/>
        <v>0</v>
      </c>
      <c r="AK15" s="234">
        <f t="shared" ca="1" si="19"/>
        <v>0</v>
      </c>
    </row>
    <row r="16" spans="1:39" ht="23.1" customHeight="1">
      <c r="C16" s="235">
        <v>12</v>
      </c>
      <c r="D16" s="236" t="str">
        <f t="shared" si="9"/>
        <v/>
      </c>
      <c r="E16" s="237" t="str">
        <f>IF(ISBLANK('Flight Groups'!C17),"",'Flight Groups'!H17)</f>
        <v/>
      </c>
      <c r="F16" s="237">
        <f t="shared" si="10"/>
        <v>5</v>
      </c>
      <c r="G16" s="237" t="str">
        <f>IF(ISBLANK('Flight Groups'!C17),"",'Flight Groups'!C17)</f>
        <v/>
      </c>
      <c r="H16" s="237" t="str">
        <f t="shared" si="20"/>
        <v/>
      </c>
      <c r="I16" s="488" t="str">
        <f>IF(ISBLANK('Flight Groups'!C17),"",IF(H16=1,"A",IF(H16=2,"B",IF(H16=3,"C",IF(H16=4,"D","E")))))</f>
        <v/>
      </c>
      <c r="J16" s="237" t="str">
        <f>IF(G16="","",(RANK(F16,$F$5:$F$64,0)+COUNTIF($F$5:F16,F16)-1))</f>
        <v/>
      </c>
      <c r="K16" s="238" t="str">
        <f t="shared" ca="1" si="11"/>
        <v/>
      </c>
      <c r="L16" s="294"/>
      <c r="M16" s="295"/>
      <c r="N16" s="239"/>
      <c r="O16" s="239"/>
      <c r="P16" s="546"/>
      <c r="Q16" s="428">
        <f t="shared" si="21"/>
        <v>0</v>
      </c>
      <c r="R16" s="434">
        <f>IF(ISBLANK('Flight Groups'!C17),0,IF(P16="yes",0,(IF(L16=$L$2,L16*60-M16,IF(L16&gt;$L$2,($L$2*60)-(L16-$L$2)*60-M16,L16*60+M16)))-Q16+O16))</f>
        <v>0</v>
      </c>
      <c r="S16" s="399">
        <f t="shared" si="1"/>
        <v>0</v>
      </c>
      <c r="T16" s="240">
        <f t="shared" si="12"/>
        <v>6</v>
      </c>
      <c r="U16" s="230"/>
      <c r="V16" s="278">
        <v>12</v>
      </c>
      <c r="W16" s="230" t="str">
        <f t="shared" ca="1" si="2"/>
        <v/>
      </c>
      <c r="X16" s="402">
        <f t="shared" ca="1" si="13"/>
        <v>0</v>
      </c>
      <c r="Y16" s="39" t="str">
        <f t="shared" ca="1" si="3"/>
        <v/>
      </c>
      <c r="Z16" s="232">
        <f>RANK(S16,$S$5:$S$64,0)+COUNTIF($S$5:S16,S16)-1</f>
        <v>12</v>
      </c>
      <c r="AA16" s="233">
        <f t="shared" si="4"/>
        <v>0</v>
      </c>
      <c r="AB16" s="234">
        <f t="shared" si="14"/>
        <v>0</v>
      </c>
      <c r="AC16" s="234">
        <f t="shared" si="5"/>
        <v>0</v>
      </c>
      <c r="AD16" s="234">
        <f t="shared" si="15"/>
        <v>0</v>
      </c>
      <c r="AE16" s="234">
        <f t="shared" si="6"/>
        <v>0</v>
      </c>
      <c r="AF16" s="234">
        <f t="shared" si="16"/>
        <v>0</v>
      </c>
      <c r="AG16" s="234">
        <f t="shared" si="7"/>
        <v>0</v>
      </c>
      <c r="AH16" s="234">
        <f t="shared" si="17"/>
        <v>0</v>
      </c>
      <c r="AI16" s="234">
        <f t="shared" si="8"/>
        <v>0</v>
      </c>
      <c r="AJ16" s="234">
        <f t="shared" si="18"/>
        <v>0</v>
      </c>
      <c r="AK16" s="234">
        <f t="shared" ca="1" si="19"/>
        <v>0</v>
      </c>
    </row>
    <row r="17" spans="2:37" ht="23.1" customHeight="1">
      <c r="B17" s="299" t="s">
        <v>71</v>
      </c>
      <c r="C17" s="235">
        <v>13</v>
      </c>
      <c r="D17" s="236" t="str">
        <f t="shared" si="9"/>
        <v/>
      </c>
      <c r="E17" s="237" t="str">
        <f>IF(ISBLANK('Flight Groups'!C18),"",'Flight Groups'!H18)</f>
        <v/>
      </c>
      <c r="F17" s="237">
        <f t="shared" si="10"/>
        <v>5</v>
      </c>
      <c r="G17" s="237" t="str">
        <f>IF(ISBLANK('Flight Groups'!C18),"",'Flight Groups'!C18)</f>
        <v/>
      </c>
      <c r="H17" s="237" t="str">
        <f t="shared" si="20"/>
        <v/>
      </c>
      <c r="I17" s="488" t="str">
        <f>IF(ISBLANK('Flight Groups'!C18),"",IF(H17=1,"A",IF(H17=2,"B",IF(H17=3,"C",IF(H17=4,"D","E")))))</f>
        <v/>
      </c>
      <c r="J17" s="237" t="str">
        <f>IF(G17="","",(RANK(F17,$F$5:$F$64,0)+COUNTIF($F$5:F17,F17)-1))</f>
        <v/>
      </c>
      <c r="K17" s="238" t="str">
        <f t="shared" ca="1" si="11"/>
        <v/>
      </c>
      <c r="L17" s="294"/>
      <c r="M17" s="295"/>
      <c r="N17" s="239"/>
      <c r="O17" s="239"/>
      <c r="P17" s="546"/>
      <c r="Q17" s="428">
        <f t="shared" si="21"/>
        <v>0</v>
      </c>
      <c r="R17" s="434">
        <f>IF(ISBLANK('Flight Groups'!C18),0,IF(P17="yes",0,(IF(L17=$L$2,L17*60-M17,IF(L17&gt;$L$2,($L$2*60)-(L17-$L$2)*60-M17,L17*60+M17)))-Q17+O17))</f>
        <v>0</v>
      </c>
      <c r="S17" s="399">
        <f t="shared" si="1"/>
        <v>0</v>
      </c>
      <c r="T17" s="240">
        <f t="shared" si="12"/>
        <v>6</v>
      </c>
      <c r="U17" s="230"/>
      <c r="V17" s="278">
        <v>13</v>
      </c>
      <c r="W17" s="230" t="str">
        <f t="shared" ca="1" si="2"/>
        <v/>
      </c>
      <c r="X17" s="402">
        <f t="shared" ca="1" si="13"/>
        <v>0</v>
      </c>
      <c r="Y17" s="39" t="str">
        <f t="shared" ca="1" si="3"/>
        <v/>
      </c>
      <c r="Z17" s="232">
        <f>RANK(S17,$S$5:$S$64,0)+COUNTIF($S$5:S17,S17)-1</f>
        <v>13</v>
      </c>
      <c r="AA17" s="233">
        <f t="shared" si="4"/>
        <v>0</v>
      </c>
      <c r="AB17" s="234">
        <f t="shared" si="14"/>
        <v>0</v>
      </c>
      <c r="AC17" s="234">
        <f t="shared" si="5"/>
        <v>0</v>
      </c>
      <c r="AD17" s="234">
        <f t="shared" si="15"/>
        <v>0</v>
      </c>
      <c r="AE17" s="234">
        <f t="shared" si="6"/>
        <v>0</v>
      </c>
      <c r="AF17" s="234">
        <f t="shared" si="16"/>
        <v>0</v>
      </c>
      <c r="AG17" s="234">
        <f t="shared" si="7"/>
        <v>0</v>
      </c>
      <c r="AH17" s="234">
        <f t="shared" si="17"/>
        <v>0</v>
      </c>
      <c r="AI17" s="234">
        <f t="shared" si="8"/>
        <v>0</v>
      </c>
      <c r="AJ17" s="234">
        <f t="shared" si="18"/>
        <v>0</v>
      </c>
      <c r="AK17" s="234">
        <f t="shared" ca="1" si="19"/>
        <v>0</v>
      </c>
    </row>
    <row r="18" spans="2:37" ht="23.1" customHeight="1">
      <c r="B18" s="301">
        <f>IF("e"="","",COUNTIF(I:I,"e")-COUNTIFS(I:I,"e",L:L,0))</f>
        <v>0</v>
      </c>
      <c r="C18" s="235">
        <v>14</v>
      </c>
      <c r="D18" s="236" t="str">
        <f t="shared" si="9"/>
        <v/>
      </c>
      <c r="E18" s="237" t="str">
        <f>IF(ISBLANK('Flight Groups'!C19),"",'Flight Groups'!H19)</f>
        <v/>
      </c>
      <c r="F18" s="237">
        <f t="shared" si="10"/>
        <v>5</v>
      </c>
      <c r="G18" s="237" t="str">
        <f>IF(ISBLANK('Flight Groups'!C19),"",'Flight Groups'!C19)</f>
        <v/>
      </c>
      <c r="H18" s="237" t="str">
        <f t="shared" si="20"/>
        <v/>
      </c>
      <c r="I18" s="488" t="str">
        <f>IF(ISBLANK('Flight Groups'!C19),"",IF(H18=1,"A",IF(H18=2,"B",IF(H18=3,"C",IF(H18=4,"D","E")))))</f>
        <v/>
      </c>
      <c r="J18" s="237" t="str">
        <f>IF(G18="","",(RANK(F18,$F$5:$F$64,0)+COUNTIF($F$5:F18,F18)-1))</f>
        <v/>
      </c>
      <c r="K18" s="238" t="str">
        <f t="shared" ca="1" si="11"/>
        <v/>
      </c>
      <c r="L18" s="294"/>
      <c r="M18" s="295"/>
      <c r="N18" s="239"/>
      <c r="O18" s="239"/>
      <c r="P18" s="546"/>
      <c r="Q18" s="428">
        <f t="shared" si="21"/>
        <v>0</v>
      </c>
      <c r="R18" s="434">
        <f>IF(ISBLANK('Flight Groups'!C19),0,IF(P18="yes",0,(IF(L18=$L$2,L18*60-M18,IF(L18&gt;$L$2,($L$2*60)-(L18-$L$2)*60-M18,L18*60+M18)))-Q18+O18))</f>
        <v>0</v>
      </c>
      <c r="S18" s="399">
        <f t="shared" si="1"/>
        <v>0</v>
      </c>
      <c r="T18" s="240">
        <f t="shared" si="12"/>
        <v>6</v>
      </c>
      <c r="U18" s="230"/>
      <c r="V18" s="278">
        <v>14</v>
      </c>
      <c r="W18" s="230" t="str">
        <f t="shared" ca="1" si="2"/>
        <v/>
      </c>
      <c r="X18" s="402">
        <f t="shared" ca="1" si="13"/>
        <v>0</v>
      </c>
      <c r="Y18" s="39" t="str">
        <f t="shared" ca="1" si="3"/>
        <v/>
      </c>
      <c r="Z18" s="232">
        <f>RANK(S18,$S$5:$S$64,0)+COUNTIF($S$5:S18,S18)-1</f>
        <v>14</v>
      </c>
      <c r="AA18" s="233">
        <f t="shared" si="4"/>
        <v>0</v>
      </c>
      <c r="AB18" s="234">
        <f t="shared" si="14"/>
        <v>0</v>
      </c>
      <c r="AC18" s="234">
        <f t="shared" si="5"/>
        <v>0</v>
      </c>
      <c r="AD18" s="234">
        <f t="shared" si="15"/>
        <v>0</v>
      </c>
      <c r="AE18" s="234">
        <f t="shared" si="6"/>
        <v>0</v>
      </c>
      <c r="AF18" s="234">
        <f t="shared" si="16"/>
        <v>0</v>
      </c>
      <c r="AG18" s="234">
        <f t="shared" si="7"/>
        <v>0</v>
      </c>
      <c r="AH18" s="234">
        <f t="shared" si="17"/>
        <v>0</v>
      </c>
      <c r="AI18" s="234">
        <f t="shared" si="8"/>
        <v>0</v>
      </c>
      <c r="AJ18" s="234">
        <f t="shared" si="18"/>
        <v>0</v>
      </c>
      <c r="AK18" s="234">
        <f t="shared" ca="1" si="19"/>
        <v>0</v>
      </c>
    </row>
    <row r="19" spans="2:37" ht="23.1" customHeight="1">
      <c r="C19" s="235">
        <v>15</v>
      </c>
      <c r="D19" s="236" t="str">
        <f t="shared" si="9"/>
        <v/>
      </c>
      <c r="E19" s="237" t="str">
        <f>IF(ISBLANK('Flight Groups'!C20),"",'Flight Groups'!H20)</f>
        <v/>
      </c>
      <c r="F19" s="237">
        <f t="shared" si="10"/>
        <v>5</v>
      </c>
      <c r="G19" s="237" t="str">
        <f>IF(ISBLANK('Flight Groups'!C20),"",'Flight Groups'!C20)</f>
        <v/>
      </c>
      <c r="H19" s="237" t="str">
        <f t="shared" si="20"/>
        <v/>
      </c>
      <c r="I19" s="488" t="str">
        <f>IF(ISBLANK('Flight Groups'!C20),"",IF(H19=1,"A",IF(H19=2,"B",IF(H19=3,"C",IF(H19=4,"D","E")))))</f>
        <v/>
      </c>
      <c r="J19" s="237" t="str">
        <f>IF(G19="","",(RANK(F19,$F$5:$F$64,0)+COUNTIF($F$5:F19,F19)-1))</f>
        <v/>
      </c>
      <c r="K19" s="238" t="str">
        <f t="shared" ca="1" si="11"/>
        <v/>
      </c>
      <c r="L19" s="294"/>
      <c r="M19" s="295"/>
      <c r="N19" s="239"/>
      <c r="O19" s="239"/>
      <c r="P19" s="546"/>
      <c r="Q19" s="428">
        <f t="shared" si="21"/>
        <v>0</v>
      </c>
      <c r="R19" s="434">
        <f>IF(ISBLANK('Flight Groups'!C20),0,IF(P19="yes",0,(IF(L19=$L$2,L19*60-M19,IF(L19&gt;$L$2,($L$2*60)-(L19-$L$2)*60-M19,L19*60+M19)))-Q19+O19))</f>
        <v>0</v>
      </c>
      <c r="S19" s="399">
        <f t="shared" si="1"/>
        <v>0</v>
      </c>
      <c r="T19" s="240">
        <f t="shared" si="12"/>
        <v>6</v>
      </c>
      <c r="U19" s="230"/>
      <c r="V19" s="278">
        <v>15</v>
      </c>
      <c r="W19" s="230" t="str">
        <f t="shared" ca="1" si="2"/>
        <v/>
      </c>
      <c r="X19" s="402">
        <f t="shared" ca="1" si="13"/>
        <v>0</v>
      </c>
      <c r="Y19" s="39" t="str">
        <f t="shared" ca="1" si="3"/>
        <v/>
      </c>
      <c r="Z19" s="232">
        <f>RANK(S19,$S$5:$S$64,0)+COUNTIF($S$5:S19,S19)-1</f>
        <v>15</v>
      </c>
      <c r="AA19" s="233">
        <f t="shared" si="4"/>
        <v>0</v>
      </c>
      <c r="AB19" s="234">
        <f t="shared" si="14"/>
        <v>0</v>
      </c>
      <c r="AC19" s="234">
        <f t="shared" si="5"/>
        <v>0</v>
      </c>
      <c r="AD19" s="234">
        <f t="shared" si="15"/>
        <v>0</v>
      </c>
      <c r="AE19" s="234">
        <f t="shared" si="6"/>
        <v>0</v>
      </c>
      <c r="AF19" s="234">
        <f t="shared" si="16"/>
        <v>0</v>
      </c>
      <c r="AG19" s="234">
        <f t="shared" si="7"/>
        <v>0</v>
      </c>
      <c r="AH19" s="234">
        <f t="shared" si="17"/>
        <v>0</v>
      </c>
      <c r="AI19" s="234">
        <f t="shared" si="8"/>
        <v>0</v>
      </c>
      <c r="AJ19" s="234">
        <f t="shared" si="18"/>
        <v>0</v>
      </c>
      <c r="AK19" s="234">
        <f t="shared" ca="1" si="19"/>
        <v>0</v>
      </c>
    </row>
    <row r="20" spans="2:37" ht="23.1" customHeight="1">
      <c r="C20" s="235">
        <v>16</v>
      </c>
      <c r="D20" s="236" t="str">
        <f t="shared" si="9"/>
        <v/>
      </c>
      <c r="E20" s="237" t="str">
        <f>IF(ISBLANK('Flight Groups'!C21),"",'Flight Groups'!H21)</f>
        <v/>
      </c>
      <c r="F20" s="237">
        <f t="shared" si="10"/>
        <v>5</v>
      </c>
      <c r="G20" s="237" t="str">
        <f>IF(ISBLANK('Flight Groups'!C21),"",'Flight Groups'!C21)</f>
        <v/>
      </c>
      <c r="H20" s="237" t="str">
        <f t="shared" si="20"/>
        <v/>
      </c>
      <c r="I20" s="488" t="str">
        <f>IF(ISBLANK('Flight Groups'!C21),"",IF(H20=1,"A",IF(H20=2,"B",IF(H20=3,"C",IF(H20=4,"D","E")))))</f>
        <v/>
      </c>
      <c r="J20" s="237" t="str">
        <f>IF(G20="","",(RANK(F20,$F$5:$F$64,0)+COUNTIF($F$5:F20,F20)-1))</f>
        <v/>
      </c>
      <c r="K20" s="238" t="str">
        <f t="shared" ca="1" si="11"/>
        <v/>
      </c>
      <c r="L20" s="294"/>
      <c r="M20" s="295"/>
      <c r="N20" s="239"/>
      <c r="O20" s="239"/>
      <c r="P20" s="546"/>
      <c r="Q20" s="428">
        <f t="shared" si="21"/>
        <v>0</v>
      </c>
      <c r="R20" s="434">
        <f>IF(ISBLANK('Flight Groups'!C21),0,IF(P20="yes",0,(IF(L20=$L$2,L20*60-M20,IF(L20&gt;$L$2,($L$2*60)-(L20-$L$2)*60-M20,L20*60+M20)))-Q20+O20))</f>
        <v>0</v>
      </c>
      <c r="S20" s="399">
        <f t="shared" si="1"/>
        <v>0</v>
      </c>
      <c r="T20" s="240">
        <f t="shared" si="12"/>
        <v>6</v>
      </c>
      <c r="U20" s="230"/>
      <c r="V20" s="278">
        <v>16</v>
      </c>
      <c r="W20" s="230" t="str">
        <f t="shared" ca="1" si="2"/>
        <v/>
      </c>
      <c r="X20" s="402">
        <f t="shared" ca="1" si="13"/>
        <v>0</v>
      </c>
      <c r="Y20" s="39" t="str">
        <f t="shared" ca="1" si="3"/>
        <v/>
      </c>
      <c r="Z20" s="232">
        <f>RANK(S20,$S$5:$S$64,0)+COUNTIF($S$5:S20,S20)-1</f>
        <v>16</v>
      </c>
      <c r="AA20" s="233">
        <f t="shared" si="4"/>
        <v>0</v>
      </c>
      <c r="AB20" s="234">
        <f t="shared" si="14"/>
        <v>0</v>
      </c>
      <c r="AC20" s="234">
        <f t="shared" si="5"/>
        <v>0</v>
      </c>
      <c r="AD20" s="234">
        <f t="shared" si="15"/>
        <v>0</v>
      </c>
      <c r="AE20" s="234">
        <f t="shared" si="6"/>
        <v>0</v>
      </c>
      <c r="AF20" s="234">
        <f t="shared" si="16"/>
        <v>0</v>
      </c>
      <c r="AG20" s="234">
        <f t="shared" si="7"/>
        <v>0</v>
      </c>
      <c r="AH20" s="234">
        <f t="shared" si="17"/>
        <v>0</v>
      </c>
      <c r="AI20" s="234">
        <f t="shared" si="8"/>
        <v>0</v>
      </c>
      <c r="AJ20" s="234">
        <f t="shared" si="18"/>
        <v>0</v>
      </c>
      <c r="AK20" s="234">
        <f t="shared" ca="1" si="19"/>
        <v>0</v>
      </c>
    </row>
    <row r="21" spans="2:37" ht="23.1" customHeight="1">
      <c r="C21" s="235">
        <v>17</v>
      </c>
      <c r="D21" s="236" t="str">
        <f t="shared" si="9"/>
        <v/>
      </c>
      <c r="E21" s="237" t="str">
        <f>IF(ISBLANK('Flight Groups'!C22),"",'Flight Groups'!H22)</f>
        <v/>
      </c>
      <c r="F21" s="237">
        <f t="shared" si="10"/>
        <v>5</v>
      </c>
      <c r="G21" s="237" t="str">
        <f>IF(ISBLANK('Flight Groups'!C22),"",'Flight Groups'!C22)</f>
        <v/>
      </c>
      <c r="H21" s="237" t="str">
        <f t="shared" si="20"/>
        <v/>
      </c>
      <c r="I21" s="488" t="str">
        <f>IF(ISBLANK('Flight Groups'!C22),"",IF(H21=1,"A",IF(H21=2,"B",IF(H21=3,"C",IF(H21=4,"D","E")))))</f>
        <v/>
      </c>
      <c r="J21" s="237" t="str">
        <f>IF(G21="","",(RANK(F21,$F$5:$F$64,0)+COUNTIF($F$5:F21,F21)-1))</f>
        <v/>
      </c>
      <c r="K21" s="238" t="str">
        <f t="shared" ca="1" si="11"/>
        <v/>
      </c>
      <c r="L21" s="294"/>
      <c r="M21" s="295"/>
      <c r="N21" s="239"/>
      <c r="O21" s="239"/>
      <c r="P21" s="546"/>
      <c r="Q21" s="428">
        <f t="shared" si="21"/>
        <v>0</v>
      </c>
      <c r="R21" s="434">
        <f>IF(ISBLANK('Flight Groups'!C22),0,IF(P21="yes",0,(IF(L21=$L$2,L21*60-M21,IF(L21&gt;$L$2,($L$2*60)-(L21-$L$2)*60-M21,L21*60+M21)))-Q21+O21))</f>
        <v>0</v>
      </c>
      <c r="S21" s="399">
        <f t="shared" si="1"/>
        <v>0</v>
      </c>
      <c r="T21" s="240">
        <f t="shared" si="12"/>
        <v>6</v>
      </c>
      <c r="U21" s="230"/>
      <c r="V21" s="278">
        <v>17</v>
      </c>
      <c r="W21" s="230" t="str">
        <f t="shared" ca="1" si="2"/>
        <v/>
      </c>
      <c r="X21" s="402">
        <f t="shared" ca="1" si="13"/>
        <v>0</v>
      </c>
      <c r="Y21" s="39" t="str">
        <f t="shared" ca="1" si="3"/>
        <v/>
      </c>
      <c r="Z21" s="232">
        <f>RANK(S21,$S$5:$S$64,0)+COUNTIF($S$5:S21,S21)-1</f>
        <v>17</v>
      </c>
      <c r="AA21" s="233">
        <f t="shared" si="4"/>
        <v>0</v>
      </c>
      <c r="AB21" s="234">
        <f t="shared" si="14"/>
        <v>0</v>
      </c>
      <c r="AC21" s="234">
        <f t="shared" si="5"/>
        <v>0</v>
      </c>
      <c r="AD21" s="234">
        <f t="shared" si="15"/>
        <v>0</v>
      </c>
      <c r="AE21" s="234">
        <f t="shared" si="6"/>
        <v>0</v>
      </c>
      <c r="AF21" s="234">
        <f t="shared" si="16"/>
        <v>0</v>
      </c>
      <c r="AG21" s="234">
        <f t="shared" si="7"/>
        <v>0</v>
      </c>
      <c r="AH21" s="234">
        <f t="shared" si="17"/>
        <v>0</v>
      </c>
      <c r="AI21" s="234">
        <f t="shared" si="8"/>
        <v>0</v>
      </c>
      <c r="AJ21" s="234">
        <f t="shared" si="18"/>
        <v>0</v>
      </c>
      <c r="AK21" s="234">
        <f t="shared" ca="1" si="19"/>
        <v>0</v>
      </c>
    </row>
    <row r="22" spans="2:37" ht="23.1" customHeight="1">
      <c r="C22" s="235">
        <v>18</v>
      </c>
      <c r="D22" s="236" t="str">
        <f t="shared" si="9"/>
        <v/>
      </c>
      <c r="E22" s="237" t="str">
        <f>IF(ISBLANK('Flight Groups'!C23),"",'Flight Groups'!H23)</f>
        <v/>
      </c>
      <c r="F22" s="237">
        <f t="shared" si="10"/>
        <v>5</v>
      </c>
      <c r="G22" s="237" t="str">
        <f>IF(ISBLANK('Flight Groups'!C23),"",'Flight Groups'!C23)</f>
        <v/>
      </c>
      <c r="H22" s="237" t="str">
        <f t="shared" si="20"/>
        <v/>
      </c>
      <c r="I22" s="488" t="str">
        <f>IF(ISBLANK('Flight Groups'!C23),"",IF(H22=1,"A",IF(H22=2,"B",IF(H22=3,"C",IF(H22=4,"D","E")))))</f>
        <v/>
      </c>
      <c r="J22" s="237" t="str">
        <f>IF(G22="","",(RANK(F22,$F$5:$F$64,0)+COUNTIF($F$5:F22,F22)-1))</f>
        <v/>
      </c>
      <c r="K22" s="238" t="str">
        <f t="shared" ca="1" si="11"/>
        <v/>
      </c>
      <c r="L22" s="294"/>
      <c r="M22" s="295"/>
      <c r="N22" s="239"/>
      <c r="O22" s="239"/>
      <c r="P22" s="546"/>
      <c r="Q22" s="428">
        <f t="shared" si="21"/>
        <v>0</v>
      </c>
      <c r="R22" s="434">
        <f>IF(ISBLANK('Flight Groups'!C23),0,IF(P22="yes",0,(IF(L22=$L$2,L22*60-M22,IF(L22&gt;$L$2,($L$2*60)-(L22-$L$2)*60-M22,L22*60+M22)))-Q22+O22))</f>
        <v>0</v>
      </c>
      <c r="S22" s="399">
        <f t="shared" si="1"/>
        <v>0</v>
      </c>
      <c r="T22" s="240">
        <f t="shared" si="12"/>
        <v>6</v>
      </c>
      <c r="U22" s="230"/>
      <c r="V22" s="278">
        <v>18</v>
      </c>
      <c r="W22" s="230" t="str">
        <f t="shared" ca="1" si="2"/>
        <v/>
      </c>
      <c r="X22" s="402">
        <f t="shared" ca="1" si="13"/>
        <v>0</v>
      </c>
      <c r="Y22" s="39" t="str">
        <f t="shared" ca="1" si="3"/>
        <v/>
      </c>
      <c r="Z22" s="232">
        <f>RANK(S22,$S$5:$S$64,0)+COUNTIF($S$5:S22,S22)-1</f>
        <v>18</v>
      </c>
      <c r="AA22" s="233">
        <f t="shared" si="4"/>
        <v>0</v>
      </c>
      <c r="AB22" s="234">
        <f t="shared" si="14"/>
        <v>0</v>
      </c>
      <c r="AC22" s="234">
        <f t="shared" si="5"/>
        <v>0</v>
      </c>
      <c r="AD22" s="234">
        <f t="shared" si="15"/>
        <v>0</v>
      </c>
      <c r="AE22" s="234">
        <f t="shared" si="6"/>
        <v>0</v>
      </c>
      <c r="AF22" s="234">
        <f t="shared" si="16"/>
        <v>0</v>
      </c>
      <c r="AG22" s="234">
        <f t="shared" si="7"/>
        <v>0</v>
      </c>
      <c r="AH22" s="234">
        <f t="shared" si="17"/>
        <v>0</v>
      </c>
      <c r="AI22" s="234">
        <f t="shared" si="8"/>
        <v>0</v>
      </c>
      <c r="AJ22" s="234">
        <f t="shared" si="18"/>
        <v>0</v>
      </c>
      <c r="AK22" s="234">
        <f t="shared" ca="1" si="19"/>
        <v>0</v>
      </c>
    </row>
    <row r="23" spans="2:37" ht="23.1" customHeight="1">
      <c r="C23" s="235">
        <v>19</v>
      </c>
      <c r="D23" s="236" t="str">
        <f t="shared" si="9"/>
        <v/>
      </c>
      <c r="E23" s="237" t="str">
        <f>IF(ISBLANK('Flight Groups'!C24),"",'Flight Groups'!H24)</f>
        <v/>
      </c>
      <c r="F23" s="237">
        <f t="shared" si="10"/>
        <v>5</v>
      </c>
      <c r="G23" s="237" t="str">
        <f>IF(ISBLANK('Flight Groups'!C24),"",'Flight Groups'!C24)</f>
        <v/>
      </c>
      <c r="H23" s="237" t="str">
        <f t="shared" si="20"/>
        <v/>
      </c>
      <c r="I23" s="488" t="str">
        <f>IF(ISBLANK('Flight Groups'!C24),"",IF(H23=1,"A",IF(H23=2,"B",IF(H23=3,"C",IF(H23=4,"D","E")))))</f>
        <v/>
      </c>
      <c r="J23" s="237" t="str">
        <f>IF(G23="","",(RANK(F23,$F$5:$F$64,0)+COUNTIF($F$5:F23,F23)-1))</f>
        <v/>
      </c>
      <c r="K23" s="238" t="str">
        <f t="shared" ca="1" si="11"/>
        <v/>
      </c>
      <c r="L23" s="294"/>
      <c r="M23" s="295"/>
      <c r="N23" s="239"/>
      <c r="O23" s="239"/>
      <c r="P23" s="546"/>
      <c r="Q23" s="428">
        <f t="shared" si="21"/>
        <v>0</v>
      </c>
      <c r="R23" s="434">
        <f>IF(ISBLANK('Flight Groups'!C24),0,IF(P23="yes",0,(IF(L23=$L$2,L23*60-M23,IF(L23&gt;$L$2,($L$2*60)-(L23-$L$2)*60-M23,L23*60+M23)))-Q23+O23))</f>
        <v>0</v>
      </c>
      <c r="S23" s="399">
        <f t="shared" si="1"/>
        <v>0</v>
      </c>
      <c r="T23" s="240">
        <f t="shared" si="12"/>
        <v>6</v>
      </c>
      <c r="U23" s="230"/>
      <c r="V23" s="278">
        <v>19</v>
      </c>
      <c r="W23" s="230" t="str">
        <f t="shared" ca="1" si="2"/>
        <v/>
      </c>
      <c r="X23" s="402">
        <f t="shared" ca="1" si="13"/>
        <v>0</v>
      </c>
      <c r="Y23" s="39" t="str">
        <f t="shared" ca="1" si="3"/>
        <v/>
      </c>
      <c r="Z23" s="232">
        <f>RANK(S23,$S$5:$S$64,0)+COUNTIF($S$5:S23,S23)-1</f>
        <v>19</v>
      </c>
      <c r="AA23" s="233">
        <f t="shared" si="4"/>
        <v>0</v>
      </c>
      <c r="AB23" s="234">
        <f t="shared" si="14"/>
        <v>0</v>
      </c>
      <c r="AC23" s="234">
        <f t="shared" si="5"/>
        <v>0</v>
      </c>
      <c r="AD23" s="234">
        <f t="shared" si="15"/>
        <v>0</v>
      </c>
      <c r="AE23" s="234">
        <f t="shared" si="6"/>
        <v>0</v>
      </c>
      <c r="AF23" s="234">
        <f t="shared" si="16"/>
        <v>0</v>
      </c>
      <c r="AG23" s="234">
        <f t="shared" si="7"/>
        <v>0</v>
      </c>
      <c r="AH23" s="234">
        <f t="shared" si="17"/>
        <v>0</v>
      </c>
      <c r="AI23" s="234">
        <f t="shared" si="8"/>
        <v>0</v>
      </c>
      <c r="AJ23" s="234">
        <f t="shared" si="18"/>
        <v>0</v>
      </c>
      <c r="AK23" s="234">
        <f t="shared" ca="1" si="19"/>
        <v>0</v>
      </c>
    </row>
    <row r="24" spans="2:37" ht="23.1" customHeight="1">
      <c r="C24" s="235">
        <v>20</v>
      </c>
      <c r="D24" s="236" t="str">
        <f t="shared" si="9"/>
        <v/>
      </c>
      <c r="E24" s="237" t="str">
        <f>IF(ISBLANK('Flight Groups'!C25),"",'Flight Groups'!H25)</f>
        <v/>
      </c>
      <c r="F24" s="237">
        <f t="shared" si="10"/>
        <v>5</v>
      </c>
      <c r="G24" s="237" t="str">
        <f>IF(ISBLANK('Flight Groups'!C25),"",'Flight Groups'!C25)</f>
        <v/>
      </c>
      <c r="H24" s="237" t="str">
        <f t="shared" si="20"/>
        <v/>
      </c>
      <c r="I24" s="488" t="str">
        <f>IF(ISBLANK('Flight Groups'!C25),"",IF(H24=1,"A",IF(H24=2,"B",IF(H24=3,"C",IF(H24=4,"D","E")))))</f>
        <v/>
      </c>
      <c r="J24" s="237" t="str">
        <f>IF(G24="","",(RANK(F24,$F$5:$F$64,0)+COUNTIF($F$5:F24,F24)-1))</f>
        <v/>
      </c>
      <c r="K24" s="238" t="str">
        <f t="shared" ca="1" si="11"/>
        <v/>
      </c>
      <c r="L24" s="294"/>
      <c r="M24" s="295"/>
      <c r="N24" s="239"/>
      <c r="O24" s="239"/>
      <c r="P24" s="546"/>
      <c r="Q24" s="428">
        <f t="shared" si="21"/>
        <v>0</v>
      </c>
      <c r="R24" s="434">
        <f>IF(ISBLANK('Flight Groups'!C25),0,IF(P24="yes",0,(IF(L24=$L$2,L24*60-M24,IF(L24&gt;$L$2,($L$2*60)-(L24-$L$2)*60-M24,L24*60+M24)))-Q24+O24))</f>
        <v>0</v>
      </c>
      <c r="S24" s="399">
        <f t="shared" si="1"/>
        <v>0</v>
      </c>
      <c r="T24" s="240">
        <f t="shared" si="12"/>
        <v>6</v>
      </c>
      <c r="U24" s="230"/>
      <c r="V24" s="278">
        <v>20</v>
      </c>
      <c r="W24" s="230" t="str">
        <f t="shared" ca="1" si="2"/>
        <v/>
      </c>
      <c r="X24" s="402">
        <f t="shared" ca="1" si="13"/>
        <v>0</v>
      </c>
      <c r="Y24" s="39" t="str">
        <f t="shared" ca="1" si="3"/>
        <v/>
      </c>
      <c r="Z24" s="232">
        <f>RANK(S24,$S$5:$S$64,0)+COUNTIF($S$5:S24,S24)-1</f>
        <v>20</v>
      </c>
      <c r="AA24" s="233">
        <f t="shared" si="4"/>
        <v>0</v>
      </c>
      <c r="AB24" s="234">
        <f t="shared" si="14"/>
        <v>0</v>
      </c>
      <c r="AC24" s="234">
        <f t="shared" si="5"/>
        <v>0</v>
      </c>
      <c r="AD24" s="234">
        <f t="shared" si="15"/>
        <v>0</v>
      </c>
      <c r="AE24" s="234">
        <f t="shared" si="6"/>
        <v>0</v>
      </c>
      <c r="AF24" s="234">
        <f t="shared" si="16"/>
        <v>0</v>
      </c>
      <c r="AG24" s="234">
        <f t="shared" si="7"/>
        <v>0</v>
      </c>
      <c r="AH24" s="234">
        <f t="shared" si="17"/>
        <v>0</v>
      </c>
      <c r="AI24" s="234">
        <f t="shared" si="8"/>
        <v>0</v>
      </c>
      <c r="AJ24" s="234">
        <f t="shared" si="18"/>
        <v>0</v>
      </c>
      <c r="AK24" s="234">
        <f t="shared" ca="1" si="19"/>
        <v>0</v>
      </c>
    </row>
    <row r="25" spans="2:37" ht="23.1" customHeight="1">
      <c r="C25" s="235">
        <v>21</v>
      </c>
      <c r="D25" s="236" t="str">
        <f t="shared" si="9"/>
        <v/>
      </c>
      <c r="E25" s="237" t="str">
        <f>IF(ISBLANK('Flight Groups'!C26),"",'Flight Groups'!H26)</f>
        <v/>
      </c>
      <c r="F25" s="237">
        <f t="shared" si="10"/>
        <v>5</v>
      </c>
      <c r="G25" s="237" t="str">
        <f>IF(ISBLANK('Flight Groups'!C26),"",'Flight Groups'!C26)</f>
        <v/>
      </c>
      <c r="H25" s="237" t="str">
        <f t="shared" si="20"/>
        <v/>
      </c>
      <c r="I25" s="488" t="str">
        <f>IF(ISBLANK('Flight Groups'!C26),"",IF(H25=1,"A",IF(H25=2,"B",IF(H25=3,"C",IF(H25=4,"D","E")))))</f>
        <v/>
      </c>
      <c r="J25" s="237" t="str">
        <f>IF(G25="","",(RANK(F25,$F$5:$F$64,0)+COUNTIF($F$5:F25,F25)-1))</f>
        <v/>
      </c>
      <c r="K25" s="238" t="str">
        <f t="shared" ca="1" si="11"/>
        <v/>
      </c>
      <c r="L25" s="294"/>
      <c r="M25" s="295"/>
      <c r="N25" s="239"/>
      <c r="O25" s="239"/>
      <c r="P25" s="546"/>
      <c r="Q25" s="428">
        <f t="shared" si="21"/>
        <v>0</v>
      </c>
      <c r="R25" s="434">
        <f>IF(ISBLANK('Flight Groups'!C26),0,IF(P25="yes",0,(IF(L25=$L$2,L25*60-M25,IF(L25&gt;$L$2,($L$2*60)-(L25-$L$2)*60-M25,L25*60+M25)))-Q25+O25))</f>
        <v>0</v>
      </c>
      <c r="S25" s="399">
        <f t="shared" si="1"/>
        <v>0</v>
      </c>
      <c r="T25" s="240">
        <f t="shared" si="12"/>
        <v>6</v>
      </c>
      <c r="U25" s="230"/>
      <c r="V25" s="278">
        <v>21</v>
      </c>
      <c r="W25" s="230" t="str">
        <f t="shared" ca="1" si="2"/>
        <v/>
      </c>
      <c r="X25" s="402">
        <f t="shared" ca="1" si="13"/>
        <v>0</v>
      </c>
      <c r="Y25" s="39" t="str">
        <f t="shared" ca="1" si="3"/>
        <v/>
      </c>
      <c r="Z25" s="232">
        <f>RANK(S25,$S$5:$S$64,0)+COUNTIF($S$5:S25,S25)-1</f>
        <v>21</v>
      </c>
      <c r="AA25" s="233">
        <f t="shared" si="4"/>
        <v>0</v>
      </c>
      <c r="AB25" s="234">
        <f t="shared" si="14"/>
        <v>0</v>
      </c>
      <c r="AC25" s="234">
        <f t="shared" si="5"/>
        <v>0</v>
      </c>
      <c r="AD25" s="234">
        <f t="shared" si="15"/>
        <v>0</v>
      </c>
      <c r="AE25" s="234">
        <f t="shared" si="6"/>
        <v>0</v>
      </c>
      <c r="AF25" s="234">
        <f t="shared" si="16"/>
        <v>0</v>
      </c>
      <c r="AG25" s="234">
        <f t="shared" si="7"/>
        <v>0</v>
      </c>
      <c r="AH25" s="234">
        <f t="shared" si="17"/>
        <v>0</v>
      </c>
      <c r="AI25" s="234">
        <f t="shared" si="8"/>
        <v>0</v>
      </c>
      <c r="AJ25" s="234">
        <f t="shared" si="18"/>
        <v>0</v>
      </c>
      <c r="AK25" s="234">
        <f t="shared" ca="1" si="19"/>
        <v>0</v>
      </c>
    </row>
    <row r="26" spans="2:37" ht="23.1" customHeight="1">
      <c r="C26" s="235">
        <v>22</v>
      </c>
      <c r="D26" s="236" t="str">
        <f t="shared" si="9"/>
        <v/>
      </c>
      <c r="E26" s="237" t="str">
        <f>IF(ISBLANK('Flight Groups'!C27),"",'Flight Groups'!H27)</f>
        <v/>
      </c>
      <c r="F26" s="237">
        <f t="shared" si="10"/>
        <v>5</v>
      </c>
      <c r="G26" s="237" t="str">
        <f>IF(ISBLANK('Flight Groups'!C27),"",'Flight Groups'!C27)</f>
        <v/>
      </c>
      <c r="H26" s="237" t="str">
        <f t="shared" si="20"/>
        <v/>
      </c>
      <c r="I26" s="488" t="str">
        <f>IF(ISBLANK('Flight Groups'!C27),"",IF(H26=1,"A",IF(H26=2,"B",IF(H26=3,"C",IF(H26=4,"D","E")))))</f>
        <v/>
      </c>
      <c r="J26" s="237" t="str">
        <f>IF(G26="","",(RANK(F26,$F$5:$F$64,0)+COUNTIF($F$5:F26,F26)-1))</f>
        <v/>
      </c>
      <c r="K26" s="238" t="str">
        <f t="shared" ca="1" si="11"/>
        <v/>
      </c>
      <c r="L26" s="294"/>
      <c r="M26" s="295"/>
      <c r="N26" s="239"/>
      <c r="O26" s="239"/>
      <c r="P26" s="546"/>
      <c r="Q26" s="428">
        <f t="shared" si="21"/>
        <v>0</v>
      </c>
      <c r="R26" s="434">
        <f>IF(ISBLANK('Flight Groups'!C27),0,IF(P26="yes",0,(IF(L26=$L$2,L26*60-M26,IF(L26&gt;$L$2,($L$2*60)-(L26-$L$2)*60-M26,L26*60+M26)))-Q26+O26))</f>
        <v>0</v>
      </c>
      <c r="S26" s="399">
        <f t="shared" si="1"/>
        <v>0</v>
      </c>
      <c r="T26" s="240">
        <f t="shared" si="12"/>
        <v>6</v>
      </c>
      <c r="U26" s="230"/>
      <c r="V26" s="278">
        <v>22</v>
      </c>
      <c r="W26" s="230" t="str">
        <f t="shared" ca="1" si="2"/>
        <v/>
      </c>
      <c r="X26" s="402">
        <f t="shared" ca="1" si="13"/>
        <v>0</v>
      </c>
      <c r="Y26" s="39" t="str">
        <f t="shared" ca="1" si="3"/>
        <v/>
      </c>
      <c r="Z26" s="232">
        <f>RANK(S26,$S$5:$S$64,0)+COUNTIF($S$5:S26,S26)-1</f>
        <v>22</v>
      </c>
      <c r="AA26" s="233">
        <f t="shared" si="4"/>
        <v>0</v>
      </c>
      <c r="AB26" s="234">
        <f t="shared" si="14"/>
        <v>0</v>
      </c>
      <c r="AC26" s="234">
        <f t="shared" si="5"/>
        <v>0</v>
      </c>
      <c r="AD26" s="234">
        <f t="shared" si="15"/>
        <v>0</v>
      </c>
      <c r="AE26" s="234">
        <f t="shared" si="6"/>
        <v>0</v>
      </c>
      <c r="AF26" s="234">
        <f t="shared" si="16"/>
        <v>0</v>
      </c>
      <c r="AG26" s="234">
        <f t="shared" si="7"/>
        <v>0</v>
      </c>
      <c r="AH26" s="234">
        <f t="shared" si="17"/>
        <v>0</v>
      </c>
      <c r="AI26" s="234">
        <f t="shared" si="8"/>
        <v>0</v>
      </c>
      <c r="AJ26" s="234">
        <f t="shared" si="18"/>
        <v>0</v>
      </c>
      <c r="AK26" s="234">
        <f t="shared" ca="1" si="19"/>
        <v>0</v>
      </c>
    </row>
    <row r="27" spans="2:37" ht="23.1" customHeight="1">
      <c r="C27" s="235">
        <v>23</v>
      </c>
      <c r="D27" s="236" t="str">
        <f t="shared" si="9"/>
        <v/>
      </c>
      <c r="E27" s="237" t="str">
        <f>IF(ISBLANK('Flight Groups'!C28),"",'Flight Groups'!H28)</f>
        <v/>
      </c>
      <c r="F27" s="237">
        <f t="shared" si="10"/>
        <v>5</v>
      </c>
      <c r="G27" s="237" t="str">
        <f>IF(ISBLANK('Flight Groups'!C28),"",'Flight Groups'!C28)</f>
        <v/>
      </c>
      <c r="H27" s="237" t="str">
        <f t="shared" si="20"/>
        <v/>
      </c>
      <c r="I27" s="488" t="str">
        <f>IF(ISBLANK('Flight Groups'!C28),"",IF(H27=1,"A",IF(H27=2,"B",IF(H27=3,"C",IF(H27=4,"D","E")))))</f>
        <v/>
      </c>
      <c r="J27" s="237" t="str">
        <f>IF(G27="","",(RANK(F27,$F$5:$F$64,0)+COUNTIF($F$5:F27,F27)-1))</f>
        <v/>
      </c>
      <c r="K27" s="238" t="str">
        <f t="shared" ca="1" si="11"/>
        <v/>
      </c>
      <c r="L27" s="294"/>
      <c r="M27" s="295"/>
      <c r="N27" s="239"/>
      <c r="O27" s="239"/>
      <c r="P27" s="546"/>
      <c r="Q27" s="428">
        <f t="shared" si="21"/>
        <v>0</v>
      </c>
      <c r="R27" s="434">
        <f>IF(ISBLANK('Flight Groups'!C28),0,IF(P27="yes",0,(IF(L27=$L$2,L27*60-M27,IF(L27&gt;$L$2,($L$2*60)-(L27-$L$2)*60-M27,L27*60+M27)))-Q27+O27))</f>
        <v>0</v>
      </c>
      <c r="S27" s="399">
        <f t="shared" si="1"/>
        <v>0</v>
      </c>
      <c r="T27" s="240">
        <f t="shared" si="12"/>
        <v>6</v>
      </c>
      <c r="U27" s="230"/>
      <c r="V27" s="278">
        <v>23</v>
      </c>
      <c r="W27" s="230" t="str">
        <f t="shared" ca="1" si="2"/>
        <v/>
      </c>
      <c r="X27" s="402">
        <f t="shared" ca="1" si="13"/>
        <v>0</v>
      </c>
      <c r="Y27" s="39" t="str">
        <f t="shared" ca="1" si="3"/>
        <v/>
      </c>
      <c r="Z27" s="232">
        <f>RANK(S27,$S$5:$S$64,0)+COUNTIF($S$5:S27,S27)-1</f>
        <v>23</v>
      </c>
      <c r="AA27" s="233">
        <f t="shared" si="4"/>
        <v>0</v>
      </c>
      <c r="AB27" s="234">
        <f t="shared" si="14"/>
        <v>0</v>
      </c>
      <c r="AC27" s="234">
        <f t="shared" si="5"/>
        <v>0</v>
      </c>
      <c r="AD27" s="234">
        <f t="shared" si="15"/>
        <v>0</v>
      </c>
      <c r="AE27" s="234">
        <f t="shared" si="6"/>
        <v>0</v>
      </c>
      <c r="AF27" s="234">
        <f t="shared" si="16"/>
        <v>0</v>
      </c>
      <c r="AG27" s="234">
        <f t="shared" si="7"/>
        <v>0</v>
      </c>
      <c r="AH27" s="234">
        <f t="shared" si="17"/>
        <v>0</v>
      </c>
      <c r="AI27" s="234">
        <f t="shared" si="8"/>
        <v>0</v>
      </c>
      <c r="AJ27" s="234">
        <f t="shared" si="18"/>
        <v>0</v>
      </c>
      <c r="AK27" s="234">
        <f t="shared" ca="1" si="19"/>
        <v>0</v>
      </c>
    </row>
    <row r="28" spans="2:37" ht="23.1" customHeight="1">
      <c r="C28" s="235">
        <v>24</v>
      </c>
      <c r="D28" s="236" t="str">
        <f t="shared" si="9"/>
        <v/>
      </c>
      <c r="E28" s="237" t="str">
        <f>IF(ISBLANK('Flight Groups'!C29),"",'Flight Groups'!H29)</f>
        <v/>
      </c>
      <c r="F28" s="237">
        <f t="shared" si="10"/>
        <v>5</v>
      </c>
      <c r="G28" s="237" t="str">
        <f>IF(ISBLANK('Flight Groups'!C29),"",'Flight Groups'!C29)</f>
        <v/>
      </c>
      <c r="H28" s="237" t="str">
        <f t="shared" si="20"/>
        <v/>
      </c>
      <c r="I28" s="488" t="str">
        <f>IF(ISBLANK('Flight Groups'!C29),"",IF(H28=1,"A",IF(H28=2,"B",IF(H28=3,"C",IF(H28=4,"D","E")))))</f>
        <v/>
      </c>
      <c r="J28" s="237" t="str">
        <f>IF(G28="","",(RANK(F28,$F$5:$F$64,0)+COUNTIF($F$5:F28,F28)-1))</f>
        <v/>
      </c>
      <c r="K28" s="238" t="str">
        <f t="shared" ca="1" si="11"/>
        <v/>
      </c>
      <c r="L28" s="294"/>
      <c r="M28" s="295"/>
      <c r="N28" s="239"/>
      <c r="O28" s="239"/>
      <c r="P28" s="546"/>
      <c r="Q28" s="428">
        <f t="shared" si="21"/>
        <v>0</v>
      </c>
      <c r="R28" s="434">
        <f>IF(ISBLANK('Flight Groups'!C29),0,IF(P28="yes",0,(IF(L28=$L$2,L28*60-M28,IF(L28&gt;$L$2,($L$2*60)-(L28-$L$2)*60-M28,L28*60+M28)))-Q28+O28))</f>
        <v>0</v>
      </c>
      <c r="S28" s="399">
        <f t="shared" si="1"/>
        <v>0</v>
      </c>
      <c r="T28" s="240">
        <f t="shared" si="12"/>
        <v>6</v>
      </c>
      <c r="U28" s="230"/>
      <c r="V28" s="278">
        <v>24</v>
      </c>
      <c r="W28" s="230" t="str">
        <f t="shared" ca="1" si="2"/>
        <v/>
      </c>
      <c r="X28" s="402">
        <f t="shared" ca="1" si="13"/>
        <v>0</v>
      </c>
      <c r="Y28" s="39" t="str">
        <f t="shared" ca="1" si="3"/>
        <v/>
      </c>
      <c r="Z28" s="232">
        <f>RANK(S28,$S$5:$S$64,0)+COUNTIF($S$5:S28,S28)-1</f>
        <v>24</v>
      </c>
      <c r="AA28" s="233">
        <f t="shared" si="4"/>
        <v>0</v>
      </c>
      <c r="AB28" s="234">
        <f t="shared" si="14"/>
        <v>0</v>
      </c>
      <c r="AC28" s="234">
        <f t="shared" si="5"/>
        <v>0</v>
      </c>
      <c r="AD28" s="234">
        <f t="shared" si="15"/>
        <v>0</v>
      </c>
      <c r="AE28" s="234">
        <f t="shared" si="6"/>
        <v>0</v>
      </c>
      <c r="AF28" s="234">
        <f t="shared" si="16"/>
        <v>0</v>
      </c>
      <c r="AG28" s="234">
        <f t="shared" si="7"/>
        <v>0</v>
      </c>
      <c r="AH28" s="234">
        <f t="shared" si="17"/>
        <v>0</v>
      </c>
      <c r="AI28" s="234">
        <f t="shared" si="8"/>
        <v>0</v>
      </c>
      <c r="AJ28" s="234">
        <f t="shared" si="18"/>
        <v>0</v>
      </c>
      <c r="AK28" s="234">
        <f t="shared" ca="1" si="19"/>
        <v>0</v>
      </c>
    </row>
    <row r="29" spans="2:37" ht="23.1" customHeight="1">
      <c r="C29" s="235">
        <v>25</v>
      </c>
      <c r="D29" s="236" t="str">
        <f t="shared" si="9"/>
        <v/>
      </c>
      <c r="E29" s="237" t="str">
        <f>IF(ISBLANK('Flight Groups'!C30),"",'Flight Groups'!H30)</f>
        <v/>
      </c>
      <c r="F29" s="237">
        <f t="shared" si="10"/>
        <v>5</v>
      </c>
      <c r="G29" s="237" t="str">
        <f>IF(ISBLANK('Flight Groups'!C30),"",'Flight Groups'!C30)</f>
        <v/>
      </c>
      <c r="H29" s="237" t="str">
        <f t="shared" si="20"/>
        <v/>
      </c>
      <c r="I29" s="488" t="str">
        <f>IF(ISBLANK('Flight Groups'!C30),"",IF(H29=1,"A",IF(H29=2,"B",IF(H29=3,"C",IF(H29=4,"D","E")))))</f>
        <v/>
      </c>
      <c r="J29" s="237" t="str">
        <f>IF(G29="","",(RANK(F29,$F$5:$F$64,0)+COUNTIF($F$5:F29,F29)-1))</f>
        <v/>
      </c>
      <c r="K29" s="238" t="str">
        <f t="shared" ca="1" si="11"/>
        <v/>
      </c>
      <c r="L29" s="294"/>
      <c r="M29" s="295"/>
      <c r="N29" s="239"/>
      <c r="O29" s="239"/>
      <c r="P29" s="546"/>
      <c r="Q29" s="428">
        <f t="shared" si="21"/>
        <v>0</v>
      </c>
      <c r="R29" s="434">
        <f>IF(ISBLANK('Flight Groups'!C30),0,IF(P29="yes",0,(IF(L29=$L$2,L29*60-M29,IF(L29&gt;$L$2,($L$2*60)-(L29-$L$2)*60-M29,L29*60+M29)))-Q29+O29))</f>
        <v>0</v>
      </c>
      <c r="S29" s="399">
        <f t="shared" si="1"/>
        <v>0</v>
      </c>
      <c r="T29" s="240">
        <f t="shared" si="12"/>
        <v>6</v>
      </c>
      <c r="U29" s="230"/>
      <c r="V29" s="278">
        <v>25</v>
      </c>
      <c r="W29" s="230" t="str">
        <f t="shared" ca="1" si="2"/>
        <v/>
      </c>
      <c r="X29" s="402">
        <f t="shared" ca="1" si="13"/>
        <v>0</v>
      </c>
      <c r="Y29" s="39" t="str">
        <f t="shared" ca="1" si="3"/>
        <v/>
      </c>
      <c r="Z29" s="232">
        <f>RANK(S29,$S$5:$S$64,0)+COUNTIF($S$5:S29,S29)-1</f>
        <v>25</v>
      </c>
      <c r="AA29" s="233">
        <f t="shared" si="4"/>
        <v>0</v>
      </c>
      <c r="AB29" s="234">
        <f t="shared" si="14"/>
        <v>0</v>
      </c>
      <c r="AC29" s="234">
        <f t="shared" si="5"/>
        <v>0</v>
      </c>
      <c r="AD29" s="234">
        <f t="shared" si="15"/>
        <v>0</v>
      </c>
      <c r="AE29" s="234">
        <f t="shared" si="6"/>
        <v>0</v>
      </c>
      <c r="AF29" s="234">
        <f t="shared" si="16"/>
        <v>0</v>
      </c>
      <c r="AG29" s="234">
        <f t="shared" si="7"/>
        <v>0</v>
      </c>
      <c r="AH29" s="234">
        <f t="shared" si="17"/>
        <v>0</v>
      </c>
      <c r="AI29" s="234">
        <f t="shared" si="8"/>
        <v>0</v>
      </c>
      <c r="AJ29" s="234">
        <f t="shared" si="18"/>
        <v>0</v>
      </c>
      <c r="AK29" s="234">
        <f t="shared" ca="1" si="19"/>
        <v>0</v>
      </c>
    </row>
    <row r="30" spans="2:37" ht="23.1" customHeight="1">
      <c r="C30" s="235">
        <v>26</v>
      </c>
      <c r="D30" s="236" t="str">
        <f t="shared" si="9"/>
        <v/>
      </c>
      <c r="E30" s="237" t="str">
        <f>IF(ISBLANK('Flight Groups'!C31),"",'Flight Groups'!H31)</f>
        <v/>
      </c>
      <c r="F30" s="237">
        <f t="shared" si="10"/>
        <v>5</v>
      </c>
      <c r="G30" s="237" t="str">
        <f>IF(ISBLANK('Flight Groups'!C31),"",'Flight Groups'!C31)</f>
        <v/>
      </c>
      <c r="H30" s="237" t="str">
        <f t="shared" si="20"/>
        <v/>
      </c>
      <c r="I30" s="488" t="str">
        <f>IF(ISBLANK('Flight Groups'!C31),"",IF(H30=1,"A",IF(H30=2,"B",IF(H30=3,"C",IF(H30=4,"D","E")))))</f>
        <v/>
      </c>
      <c r="J30" s="237" t="str">
        <f>IF(G30="","",(RANK(F30,$F$5:$F$64,0)+COUNTIF($F$5:F30,F30)-1))</f>
        <v/>
      </c>
      <c r="K30" s="238" t="str">
        <f t="shared" ca="1" si="11"/>
        <v/>
      </c>
      <c r="L30" s="294"/>
      <c r="M30" s="295"/>
      <c r="N30" s="239"/>
      <c r="O30" s="239"/>
      <c r="P30" s="546"/>
      <c r="Q30" s="428">
        <f t="shared" si="21"/>
        <v>0</v>
      </c>
      <c r="R30" s="434">
        <f>IF(ISBLANK('Flight Groups'!C31),0,IF(P30="yes",0,(IF(L30=$L$2,L30*60-M30,IF(L30&gt;$L$2,($L$2*60)-(L30-$L$2)*60-M30,L30*60+M30)))-Q30+O30))</f>
        <v>0</v>
      </c>
      <c r="S30" s="399">
        <f t="shared" si="1"/>
        <v>0</v>
      </c>
      <c r="T30" s="240">
        <f t="shared" si="12"/>
        <v>6</v>
      </c>
      <c r="U30" s="230"/>
      <c r="V30" s="278">
        <v>26</v>
      </c>
      <c r="W30" s="230" t="str">
        <f t="shared" ca="1" si="2"/>
        <v/>
      </c>
      <c r="X30" s="402">
        <f t="shared" ca="1" si="13"/>
        <v>0</v>
      </c>
      <c r="Y30" s="39" t="str">
        <f t="shared" ca="1" si="3"/>
        <v/>
      </c>
      <c r="Z30" s="232">
        <f>RANK(S30,$S$5:$S$64,0)+COUNTIF($S$5:S30,S30)-1</f>
        <v>26</v>
      </c>
      <c r="AA30" s="233">
        <f t="shared" si="4"/>
        <v>0</v>
      </c>
      <c r="AB30" s="234">
        <f t="shared" si="14"/>
        <v>0</v>
      </c>
      <c r="AC30" s="234">
        <f t="shared" si="5"/>
        <v>0</v>
      </c>
      <c r="AD30" s="234">
        <f t="shared" si="15"/>
        <v>0</v>
      </c>
      <c r="AE30" s="234">
        <f t="shared" si="6"/>
        <v>0</v>
      </c>
      <c r="AF30" s="234">
        <f t="shared" si="16"/>
        <v>0</v>
      </c>
      <c r="AG30" s="234">
        <f t="shared" si="7"/>
        <v>0</v>
      </c>
      <c r="AH30" s="234">
        <f t="shared" si="17"/>
        <v>0</v>
      </c>
      <c r="AI30" s="234">
        <f t="shared" si="8"/>
        <v>0</v>
      </c>
      <c r="AJ30" s="234">
        <f t="shared" si="18"/>
        <v>0</v>
      </c>
      <c r="AK30" s="234">
        <f t="shared" ca="1" si="19"/>
        <v>0</v>
      </c>
    </row>
    <row r="31" spans="2:37" ht="23.1" customHeight="1">
      <c r="C31" s="235">
        <v>27</v>
      </c>
      <c r="D31" s="236" t="str">
        <f t="shared" si="9"/>
        <v/>
      </c>
      <c r="E31" s="237" t="str">
        <f>IF(ISBLANK('Flight Groups'!C32),"",'Flight Groups'!H32)</f>
        <v/>
      </c>
      <c r="F31" s="237">
        <f t="shared" si="10"/>
        <v>5</v>
      </c>
      <c r="G31" s="237" t="str">
        <f>IF(ISBLANK('Flight Groups'!C32),"",'Flight Groups'!C32)</f>
        <v/>
      </c>
      <c r="H31" s="237" t="str">
        <f t="shared" si="20"/>
        <v/>
      </c>
      <c r="I31" s="488" t="str">
        <f>IF(ISBLANK('Flight Groups'!C32),"",IF(H31=1,"A",IF(H31=2,"B",IF(H31=3,"C",IF(H31=4,"D","E")))))</f>
        <v/>
      </c>
      <c r="J31" s="237" t="str">
        <f>IF(G31="","",(RANK(F31,$F$5:$F$64,0)+COUNTIF($F$5:F31,F31)-1))</f>
        <v/>
      </c>
      <c r="K31" s="238" t="str">
        <f t="shared" ca="1" si="11"/>
        <v/>
      </c>
      <c r="L31" s="294"/>
      <c r="M31" s="295"/>
      <c r="N31" s="239"/>
      <c r="O31" s="239"/>
      <c r="P31" s="546"/>
      <c r="Q31" s="428">
        <f t="shared" si="21"/>
        <v>0</v>
      </c>
      <c r="R31" s="434">
        <f>IF(ISBLANK('Flight Groups'!C32),0,IF(P31="yes",0,(IF(L31=$L$2,L31*60-M31,IF(L31&gt;$L$2,($L$2*60)-(L31-$L$2)*60-M31,L31*60+M31)))-Q31+O31))</f>
        <v>0</v>
      </c>
      <c r="S31" s="399">
        <f t="shared" si="1"/>
        <v>0</v>
      </c>
      <c r="T31" s="240">
        <f t="shared" si="12"/>
        <v>6</v>
      </c>
      <c r="U31" s="230"/>
      <c r="V31" s="278">
        <v>27</v>
      </c>
      <c r="W31" s="230" t="str">
        <f t="shared" ca="1" si="2"/>
        <v/>
      </c>
      <c r="X31" s="402">
        <f t="shared" ca="1" si="13"/>
        <v>0</v>
      </c>
      <c r="Y31" s="39" t="str">
        <f t="shared" ca="1" si="3"/>
        <v/>
      </c>
      <c r="Z31" s="232">
        <f>RANK(S31,$S$5:$S$64,0)+COUNTIF($S$5:S31,S31)-1</f>
        <v>27</v>
      </c>
      <c r="AA31" s="233">
        <f t="shared" si="4"/>
        <v>0</v>
      </c>
      <c r="AB31" s="234">
        <f t="shared" si="14"/>
        <v>0</v>
      </c>
      <c r="AC31" s="234">
        <f t="shared" si="5"/>
        <v>0</v>
      </c>
      <c r="AD31" s="234">
        <f t="shared" si="15"/>
        <v>0</v>
      </c>
      <c r="AE31" s="234">
        <f t="shared" si="6"/>
        <v>0</v>
      </c>
      <c r="AF31" s="234">
        <f t="shared" si="16"/>
        <v>0</v>
      </c>
      <c r="AG31" s="234">
        <f t="shared" si="7"/>
        <v>0</v>
      </c>
      <c r="AH31" s="234">
        <f t="shared" si="17"/>
        <v>0</v>
      </c>
      <c r="AI31" s="234">
        <f t="shared" si="8"/>
        <v>0</v>
      </c>
      <c r="AJ31" s="234">
        <f t="shared" si="18"/>
        <v>0</v>
      </c>
      <c r="AK31" s="234">
        <f t="shared" ca="1" si="19"/>
        <v>0</v>
      </c>
    </row>
    <row r="32" spans="2:37" ht="23.1" customHeight="1">
      <c r="C32" s="235">
        <v>28</v>
      </c>
      <c r="D32" s="236" t="str">
        <f t="shared" si="9"/>
        <v/>
      </c>
      <c r="E32" s="237" t="str">
        <f>IF(ISBLANK('Flight Groups'!C33),"",'Flight Groups'!H33)</f>
        <v/>
      </c>
      <c r="F32" s="237">
        <f t="shared" si="10"/>
        <v>5</v>
      </c>
      <c r="G32" s="237" t="str">
        <f>IF(ISBLANK('Flight Groups'!C33),"",'Flight Groups'!C33)</f>
        <v/>
      </c>
      <c r="H32" s="237" t="str">
        <f t="shared" si="20"/>
        <v/>
      </c>
      <c r="I32" s="488" t="str">
        <f>IF(ISBLANK('Flight Groups'!C33),"",IF(H32=1,"A",IF(H32=2,"B",IF(H32=3,"C",IF(H32=4,"D","E")))))</f>
        <v/>
      </c>
      <c r="J32" s="237" t="str">
        <f>IF(G32="","",(RANK(F32,$F$5:$F$64,0)+COUNTIF($F$5:F32,F32)-1))</f>
        <v/>
      </c>
      <c r="K32" s="238" t="str">
        <f t="shared" ca="1" si="11"/>
        <v/>
      </c>
      <c r="L32" s="294"/>
      <c r="M32" s="295"/>
      <c r="N32" s="239"/>
      <c r="O32" s="239"/>
      <c r="P32" s="546"/>
      <c r="Q32" s="428">
        <f t="shared" si="21"/>
        <v>0</v>
      </c>
      <c r="R32" s="434">
        <f>IF(ISBLANK('Flight Groups'!C33),0,IF(P32="yes",0,(IF(L32=$L$2,L32*60-M32,IF(L32&gt;$L$2,($L$2*60)-(L32-$L$2)*60-M32,L32*60+M32)))-Q32+O32))</f>
        <v>0</v>
      </c>
      <c r="S32" s="399">
        <f t="shared" si="1"/>
        <v>0</v>
      </c>
      <c r="T32" s="240">
        <f t="shared" si="12"/>
        <v>6</v>
      </c>
      <c r="U32" s="230"/>
      <c r="V32" s="278">
        <v>28</v>
      </c>
      <c r="W32" s="230" t="str">
        <f t="shared" ca="1" si="2"/>
        <v/>
      </c>
      <c r="X32" s="402">
        <f t="shared" ca="1" si="13"/>
        <v>0</v>
      </c>
      <c r="Y32" s="39" t="str">
        <f t="shared" ca="1" si="3"/>
        <v/>
      </c>
      <c r="Z32" s="232">
        <f>RANK(S32,$S$5:$S$64,0)+COUNTIF($S$5:S32,S32)-1</f>
        <v>28</v>
      </c>
      <c r="AA32" s="233">
        <f t="shared" si="4"/>
        <v>0</v>
      </c>
      <c r="AB32" s="234">
        <f t="shared" si="14"/>
        <v>0</v>
      </c>
      <c r="AC32" s="234">
        <f t="shared" si="5"/>
        <v>0</v>
      </c>
      <c r="AD32" s="234">
        <f t="shared" si="15"/>
        <v>0</v>
      </c>
      <c r="AE32" s="234">
        <f t="shared" si="6"/>
        <v>0</v>
      </c>
      <c r="AF32" s="234">
        <f t="shared" si="16"/>
        <v>0</v>
      </c>
      <c r="AG32" s="234">
        <f t="shared" si="7"/>
        <v>0</v>
      </c>
      <c r="AH32" s="234">
        <f t="shared" si="17"/>
        <v>0</v>
      </c>
      <c r="AI32" s="234">
        <f t="shared" si="8"/>
        <v>0</v>
      </c>
      <c r="AJ32" s="234">
        <f t="shared" si="18"/>
        <v>0</v>
      </c>
      <c r="AK32" s="234">
        <f t="shared" ca="1" si="19"/>
        <v>0</v>
      </c>
    </row>
    <row r="33" spans="3:37" ht="23.1" customHeight="1">
      <c r="C33" s="235">
        <v>29</v>
      </c>
      <c r="D33" s="236" t="str">
        <f t="shared" si="9"/>
        <v/>
      </c>
      <c r="E33" s="237" t="str">
        <f>IF(ISBLANK('Flight Groups'!C34),"",'Flight Groups'!H34)</f>
        <v/>
      </c>
      <c r="F33" s="237">
        <f t="shared" si="10"/>
        <v>5</v>
      </c>
      <c r="G33" s="237" t="str">
        <f>IF(ISBLANK('Flight Groups'!C34),"",'Flight Groups'!C34)</f>
        <v/>
      </c>
      <c r="H33" s="237" t="str">
        <f t="shared" si="20"/>
        <v/>
      </c>
      <c r="I33" s="488" t="str">
        <f>IF(ISBLANK('Flight Groups'!C34),"",IF(H33=1,"A",IF(H33=2,"B",IF(H33=3,"C",IF(H33=4,"D","E")))))</f>
        <v/>
      </c>
      <c r="J33" s="237" t="str">
        <f>IF(G33="","",(RANK(F33,$F$5:$F$64,0)+COUNTIF($F$5:F33,F33)-1))</f>
        <v/>
      </c>
      <c r="K33" s="238" t="str">
        <f t="shared" ca="1" si="11"/>
        <v/>
      </c>
      <c r="L33" s="294"/>
      <c r="M33" s="295"/>
      <c r="N33" s="239"/>
      <c r="O33" s="239"/>
      <c r="P33" s="546"/>
      <c r="Q33" s="428">
        <f t="shared" si="21"/>
        <v>0</v>
      </c>
      <c r="R33" s="434">
        <f>IF(ISBLANK('Flight Groups'!C34),0,IF(P33="yes",0,(IF(L33=$L$2,L33*60-M33,IF(L33&gt;$L$2,($L$2*60)-(L33-$L$2)*60-M33,L33*60+M33)))-Q33+O33))</f>
        <v>0</v>
      </c>
      <c r="S33" s="399">
        <f t="shared" si="1"/>
        <v>0</v>
      </c>
      <c r="T33" s="240">
        <f t="shared" si="12"/>
        <v>6</v>
      </c>
      <c r="U33" s="230"/>
      <c r="V33" s="278">
        <v>29</v>
      </c>
      <c r="W33" s="230" t="str">
        <f t="shared" ca="1" si="2"/>
        <v/>
      </c>
      <c r="X33" s="402">
        <f t="shared" ca="1" si="13"/>
        <v>0</v>
      </c>
      <c r="Y33" s="39" t="str">
        <f t="shared" ca="1" si="3"/>
        <v/>
      </c>
      <c r="Z33" s="232">
        <f>RANK(S33,$S$5:$S$64,0)+COUNTIF($S$5:S33,S33)-1</f>
        <v>29</v>
      </c>
      <c r="AA33" s="233">
        <f t="shared" si="4"/>
        <v>0</v>
      </c>
      <c r="AB33" s="234">
        <f t="shared" si="14"/>
        <v>0</v>
      </c>
      <c r="AC33" s="234">
        <f t="shared" si="5"/>
        <v>0</v>
      </c>
      <c r="AD33" s="234">
        <f t="shared" si="15"/>
        <v>0</v>
      </c>
      <c r="AE33" s="234">
        <f t="shared" si="6"/>
        <v>0</v>
      </c>
      <c r="AF33" s="234">
        <f t="shared" si="16"/>
        <v>0</v>
      </c>
      <c r="AG33" s="234">
        <f t="shared" si="7"/>
        <v>0</v>
      </c>
      <c r="AH33" s="234">
        <f t="shared" si="17"/>
        <v>0</v>
      </c>
      <c r="AI33" s="234">
        <f t="shared" si="8"/>
        <v>0</v>
      </c>
      <c r="AJ33" s="234">
        <f t="shared" si="18"/>
        <v>0</v>
      </c>
      <c r="AK33" s="234">
        <f t="shared" ca="1" si="19"/>
        <v>0</v>
      </c>
    </row>
    <row r="34" spans="3:37" ht="23.1" customHeight="1">
      <c r="C34" s="235">
        <v>30</v>
      </c>
      <c r="D34" s="236" t="str">
        <f t="shared" si="9"/>
        <v/>
      </c>
      <c r="E34" s="237" t="str">
        <f>IF(ISBLANK('Flight Groups'!C35),"",'Flight Groups'!H35)</f>
        <v/>
      </c>
      <c r="F34" s="237">
        <f t="shared" si="10"/>
        <v>5</v>
      </c>
      <c r="G34" s="237" t="str">
        <f>IF(ISBLANK('Flight Groups'!C35),"",'Flight Groups'!C35)</f>
        <v/>
      </c>
      <c r="H34" s="237" t="str">
        <f t="shared" si="20"/>
        <v/>
      </c>
      <c r="I34" s="488" t="str">
        <f>IF(ISBLANK('Flight Groups'!C35),"",IF(H34=1,"A",IF(H34=2,"B",IF(H34=3,"C",IF(H34=4,"D","E")))))</f>
        <v/>
      </c>
      <c r="J34" s="237" t="str">
        <f>IF(G34="","",(RANK(F34,$F$5:$F$64,0)+COUNTIF($F$5:F34,F34)-1))</f>
        <v/>
      </c>
      <c r="K34" s="238" t="str">
        <f t="shared" ca="1" si="11"/>
        <v/>
      </c>
      <c r="L34" s="294"/>
      <c r="M34" s="295"/>
      <c r="N34" s="239"/>
      <c r="O34" s="239"/>
      <c r="P34" s="546"/>
      <c r="Q34" s="428">
        <f t="shared" si="21"/>
        <v>0</v>
      </c>
      <c r="R34" s="434">
        <f>IF(ISBLANK('Flight Groups'!C35),0,IF(P34="yes",0,(IF(L34=$L$2,L34*60-M34,IF(L34&gt;$L$2,($L$2*60)-(L34-$L$2)*60-M34,L34*60+M34)))-Q34+O34))</f>
        <v>0</v>
      </c>
      <c r="S34" s="399">
        <f t="shared" si="1"/>
        <v>0</v>
      </c>
      <c r="T34" s="240">
        <f t="shared" si="12"/>
        <v>6</v>
      </c>
      <c r="U34" s="230"/>
      <c r="V34" s="278">
        <v>30</v>
      </c>
      <c r="W34" s="230" t="str">
        <f t="shared" ca="1" si="2"/>
        <v/>
      </c>
      <c r="X34" s="402">
        <f t="shared" ca="1" si="13"/>
        <v>0</v>
      </c>
      <c r="Y34" s="39" t="str">
        <f t="shared" ca="1" si="3"/>
        <v/>
      </c>
      <c r="Z34" s="232">
        <f>RANK(S34,$S$5:$S$64,0)+COUNTIF($S$5:S34,S34)-1</f>
        <v>30</v>
      </c>
      <c r="AA34" s="233">
        <f t="shared" si="4"/>
        <v>0</v>
      </c>
      <c r="AB34" s="234">
        <f t="shared" si="14"/>
        <v>0</v>
      </c>
      <c r="AC34" s="234">
        <f t="shared" si="5"/>
        <v>0</v>
      </c>
      <c r="AD34" s="234">
        <f t="shared" si="15"/>
        <v>0</v>
      </c>
      <c r="AE34" s="234">
        <f t="shared" si="6"/>
        <v>0</v>
      </c>
      <c r="AF34" s="234">
        <f t="shared" si="16"/>
        <v>0</v>
      </c>
      <c r="AG34" s="234">
        <f t="shared" si="7"/>
        <v>0</v>
      </c>
      <c r="AH34" s="234">
        <f t="shared" si="17"/>
        <v>0</v>
      </c>
      <c r="AI34" s="234">
        <f t="shared" si="8"/>
        <v>0</v>
      </c>
      <c r="AJ34" s="234">
        <f t="shared" si="18"/>
        <v>0</v>
      </c>
      <c r="AK34" s="234">
        <f t="shared" ca="1" si="19"/>
        <v>0</v>
      </c>
    </row>
    <row r="35" spans="3:37" ht="23.1" customHeight="1">
      <c r="C35" s="235">
        <v>31</v>
      </c>
      <c r="D35" s="236" t="str">
        <f t="shared" si="9"/>
        <v/>
      </c>
      <c r="E35" s="237" t="str">
        <f>IF(ISBLANK('Flight Groups'!C36),"",'Flight Groups'!H36)</f>
        <v/>
      </c>
      <c r="F35" s="237">
        <f t="shared" si="10"/>
        <v>5</v>
      </c>
      <c r="G35" s="237" t="str">
        <f>IF(ISBLANK('Flight Groups'!C36),"",'Flight Groups'!C36)</f>
        <v/>
      </c>
      <c r="H35" s="237" t="str">
        <f t="shared" si="20"/>
        <v/>
      </c>
      <c r="I35" s="488" t="str">
        <f>IF(ISBLANK('Flight Groups'!C36),"",IF(H35=1,"A",IF(H35=2,"B",IF(H35=3,"C",IF(H35=4,"D","E")))))</f>
        <v/>
      </c>
      <c r="J35" s="237" t="str">
        <f>IF(G35="","",(RANK(F35,$F$5:$F$64,0)+COUNTIF($F$5:F35,F35)-1))</f>
        <v/>
      </c>
      <c r="K35" s="238" t="str">
        <f t="shared" ca="1" si="11"/>
        <v/>
      </c>
      <c r="L35" s="294"/>
      <c r="M35" s="295"/>
      <c r="N35" s="239"/>
      <c r="O35" s="239"/>
      <c r="P35" s="546"/>
      <c r="Q35" s="428">
        <f t="shared" si="21"/>
        <v>0</v>
      </c>
      <c r="R35" s="434">
        <f>IF(ISBLANK('Flight Groups'!C36),0,IF(P35="yes",0,(IF(L35=$L$2,L35*60-M35,IF(L35&gt;$L$2,($L$2*60)-(L35-$L$2)*60-M35,L35*60+M35)))-Q35+O35))</f>
        <v>0</v>
      </c>
      <c r="S35" s="399">
        <f t="shared" si="1"/>
        <v>0</v>
      </c>
      <c r="T35" s="240">
        <f t="shared" si="12"/>
        <v>6</v>
      </c>
      <c r="U35" s="230"/>
      <c r="V35" s="278">
        <v>31</v>
      </c>
      <c r="W35" s="230" t="str">
        <f t="shared" ca="1" si="2"/>
        <v/>
      </c>
      <c r="X35" s="402">
        <f t="shared" ca="1" si="13"/>
        <v>0</v>
      </c>
      <c r="Y35" s="39" t="str">
        <f t="shared" ca="1" si="3"/>
        <v/>
      </c>
      <c r="Z35" s="232">
        <f>RANK(S35,$S$5:$S$64,0)+COUNTIF($S$5:S35,S35)-1</f>
        <v>31</v>
      </c>
      <c r="AA35" s="233">
        <f t="shared" si="4"/>
        <v>0</v>
      </c>
      <c r="AB35" s="234">
        <f t="shared" si="14"/>
        <v>0</v>
      </c>
      <c r="AC35" s="234">
        <f t="shared" si="5"/>
        <v>0</v>
      </c>
      <c r="AD35" s="234">
        <f t="shared" si="15"/>
        <v>0</v>
      </c>
      <c r="AE35" s="234">
        <f t="shared" si="6"/>
        <v>0</v>
      </c>
      <c r="AF35" s="234">
        <f t="shared" si="16"/>
        <v>0</v>
      </c>
      <c r="AG35" s="234">
        <f t="shared" si="7"/>
        <v>0</v>
      </c>
      <c r="AH35" s="234">
        <f t="shared" si="17"/>
        <v>0</v>
      </c>
      <c r="AI35" s="234">
        <f t="shared" si="8"/>
        <v>0</v>
      </c>
      <c r="AJ35" s="234">
        <f t="shared" si="18"/>
        <v>0</v>
      </c>
      <c r="AK35" s="234">
        <f t="shared" ca="1" si="19"/>
        <v>0</v>
      </c>
    </row>
    <row r="36" spans="3:37" ht="23.1" customHeight="1">
      <c r="C36" s="235">
        <v>32</v>
      </c>
      <c r="D36" s="236" t="str">
        <f t="shared" si="9"/>
        <v/>
      </c>
      <c r="E36" s="237" t="str">
        <f>IF(ISBLANK('Flight Groups'!C37),"",'Flight Groups'!H37)</f>
        <v/>
      </c>
      <c r="F36" s="237">
        <f t="shared" si="10"/>
        <v>5</v>
      </c>
      <c r="G36" s="237" t="str">
        <f>IF(ISBLANK('Flight Groups'!C37),"",'Flight Groups'!C37)</f>
        <v/>
      </c>
      <c r="H36" s="237" t="str">
        <f t="shared" si="20"/>
        <v/>
      </c>
      <c r="I36" s="488" t="str">
        <f>IF(ISBLANK('Flight Groups'!C37),"",IF(H36=1,"A",IF(H36=2,"B",IF(H36=3,"C",IF(H36=4,"D","E")))))</f>
        <v/>
      </c>
      <c r="J36" s="237" t="str">
        <f>IF(G36="","",(RANK(F36,$F$5:$F$64,0)+COUNTIF($F$5:F36,F36)-1))</f>
        <v/>
      </c>
      <c r="K36" s="238" t="str">
        <f t="shared" ca="1" si="11"/>
        <v/>
      </c>
      <c r="L36" s="294"/>
      <c r="M36" s="295"/>
      <c r="N36" s="239"/>
      <c r="O36" s="239"/>
      <c r="P36" s="546"/>
      <c r="Q36" s="428">
        <f t="shared" si="21"/>
        <v>0</v>
      </c>
      <c r="R36" s="434">
        <f>IF(ISBLANK('Flight Groups'!C37),0,IF(P36="yes",0,(IF(L36=$L$2,L36*60-M36,IF(L36&gt;$L$2,($L$2*60)-(L36-$L$2)*60-M36,L36*60+M36)))-Q36+O36))</f>
        <v>0</v>
      </c>
      <c r="S36" s="399">
        <f t="shared" si="1"/>
        <v>0</v>
      </c>
      <c r="T36" s="240">
        <f t="shared" si="12"/>
        <v>6</v>
      </c>
      <c r="U36" s="230"/>
      <c r="V36" s="278">
        <v>32</v>
      </c>
      <c r="W36" s="230" t="str">
        <f t="shared" ca="1" si="2"/>
        <v/>
      </c>
      <c r="X36" s="402">
        <f t="shared" ca="1" si="13"/>
        <v>0</v>
      </c>
      <c r="Y36" s="39" t="str">
        <f t="shared" ca="1" si="3"/>
        <v/>
      </c>
      <c r="Z36" s="232">
        <f>RANK(S36,$S$5:$S$64,0)+COUNTIF($S$5:S36,S36)-1</f>
        <v>32</v>
      </c>
      <c r="AA36" s="233">
        <f t="shared" si="4"/>
        <v>0</v>
      </c>
      <c r="AB36" s="234">
        <f t="shared" si="14"/>
        <v>0</v>
      </c>
      <c r="AC36" s="234">
        <f t="shared" si="5"/>
        <v>0</v>
      </c>
      <c r="AD36" s="234">
        <f t="shared" si="15"/>
        <v>0</v>
      </c>
      <c r="AE36" s="234">
        <f t="shared" si="6"/>
        <v>0</v>
      </c>
      <c r="AF36" s="234">
        <f t="shared" si="16"/>
        <v>0</v>
      </c>
      <c r="AG36" s="234">
        <f t="shared" si="7"/>
        <v>0</v>
      </c>
      <c r="AH36" s="234">
        <f t="shared" si="17"/>
        <v>0</v>
      </c>
      <c r="AI36" s="234">
        <f t="shared" si="8"/>
        <v>0</v>
      </c>
      <c r="AJ36" s="234">
        <f t="shared" si="18"/>
        <v>0</v>
      </c>
      <c r="AK36" s="234">
        <f t="shared" ca="1" si="19"/>
        <v>0</v>
      </c>
    </row>
    <row r="37" spans="3:37" ht="23.1" customHeight="1">
      <c r="C37" s="235">
        <v>33</v>
      </c>
      <c r="D37" s="236" t="str">
        <f t="shared" si="9"/>
        <v/>
      </c>
      <c r="E37" s="237" t="str">
        <f>IF(ISBLANK('Flight Groups'!C38),"",'Flight Groups'!H38)</f>
        <v/>
      </c>
      <c r="F37" s="237">
        <f t="shared" si="10"/>
        <v>5</v>
      </c>
      <c r="G37" s="237" t="str">
        <f>IF(ISBLANK('Flight Groups'!C38),"",'Flight Groups'!C38)</f>
        <v/>
      </c>
      <c r="H37" s="237" t="str">
        <f t="shared" si="20"/>
        <v/>
      </c>
      <c r="I37" s="488" t="str">
        <f>IF(ISBLANK('Flight Groups'!C38),"",IF(H37=1,"A",IF(H37=2,"B",IF(H37=3,"C",IF(H37=4,"D","E")))))</f>
        <v/>
      </c>
      <c r="J37" s="237" t="str">
        <f>IF(G37="","",(RANK(F37,$F$5:$F$64,0)+COUNTIF($F$5:F37,F37)-1))</f>
        <v/>
      </c>
      <c r="K37" s="238" t="str">
        <f t="shared" ca="1" si="11"/>
        <v/>
      </c>
      <c r="L37" s="294"/>
      <c r="M37" s="295"/>
      <c r="N37" s="239"/>
      <c r="O37" s="239"/>
      <c r="P37" s="546"/>
      <c r="Q37" s="428">
        <f t="shared" si="21"/>
        <v>0</v>
      </c>
      <c r="R37" s="434">
        <f>IF(ISBLANK('Flight Groups'!C38),0,IF(P37="yes",0,(IF(L37=$L$2,L37*60-M37,IF(L37&gt;$L$2,($L$2*60)-(L37-$L$2)*60-M37,L37*60+M37)))-Q37+O37))</f>
        <v>0</v>
      </c>
      <c r="S37" s="399">
        <f t="shared" ref="S37:S64" si="22">IF(R37=0,0,IF(I37="A",AB37,IF(I37="B",AD37,IF(I37="C",AF37,IF(I37="d",AH37,AJ37)))))</f>
        <v>0</v>
      </c>
      <c r="T37" s="240">
        <f t="shared" si="12"/>
        <v>6</v>
      </c>
      <c r="U37" s="241"/>
      <c r="V37" s="278">
        <v>33</v>
      </c>
      <c r="W37" s="230" t="str">
        <f t="shared" ref="W37:W64" ca="1" si="23">OFFSET($K$5,MATCH(SMALL($Z$5:$Z$64,ROW()-ROW($W$5)+1),$Z$5:$Z$64,0)-1,0)</f>
        <v/>
      </c>
      <c r="X37" s="402">
        <f t="shared" ca="1" si="13"/>
        <v>0</v>
      </c>
      <c r="Y37" s="39" t="str">
        <f t="shared" ca="1" si="3"/>
        <v/>
      </c>
      <c r="Z37" s="232">
        <f>RANK(S37,$S$5:$S$64,0)+COUNTIF($S$5:S37,S37)-1</f>
        <v>33</v>
      </c>
      <c r="AA37" s="233">
        <f t="shared" ref="AA37:AA64" si="24">IF(I37="A",R37,0)</f>
        <v>0</v>
      </c>
      <c r="AB37" s="234">
        <f t="shared" si="14"/>
        <v>0</v>
      </c>
      <c r="AC37" s="234">
        <f t="shared" ref="AC37:AC64" si="25">IF(I37="B",R37,0)</f>
        <v>0</v>
      </c>
      <c r="AD37" s="234">
        <f t="shared" si="15"/>
        <v>0</v>
      </c>
      <c r="AE37" s="234">
        <f t="shared" ref="AE37:AE64" si="26">IF(I37="C",R37,0)</f>
        <v>0</v>
      </c>
      <c r="AF37" s="234">
        <f t="shared" si="16"/>
        <v>0</v>
      </c>
      <c r="AG37" s="234">
        <f t="shared" ref="AG37:AG64" si="27">IF(I37="D",R37,0)</f>
        <v>0</v>
      </c>
      <c r="AH37" s="234">
        <f t="shared" si="17"/>
        <v>0</v>
      </c>
      <c r="AI37" s="234">
        <f t="shared" ref="AI37:AI64" si="28">IF(I37="E",R37,0)</f>
        <v>0</v>
      </c>
      <c r="AJ37" s="234">
        <f t="shared" si="18"/>
        <v>0</v>
      </c>
      <c r="AK37" s="234">
        <f t="shared" ca="1" si="19"/>
        <v>0</v>
      </c>
    </row>
    <row r="38" spans="3:37" ht="23.1" customHeight="1">
      <c r="C38" s="235">
        <v>34</v>
      </c>
      <c r="D38" s="236" t="str">
        <f t="shared" si="9"/>
        <v/>
      </c>
      <c r="E38" s="237" t="str">
        <f>IF(ISBLANK('Flight Groups'!C39),"",'Flight Groups'!H39)</f>
        <v/>
      </c>
      <c r="F38" s="237">
        <f t="shared" si="10"/>
        <v>5</v>
      </c>
      <c r="G38" s="237" t="str">
        <f>IF(ISBLANK('Flight Groups'!C39),"",'Flight Groups'!C39)</f>
        <v/>
      </c>
      <c r="H38" s="237" t="str">
        <f t="shared" si="20"/>
        <v/>
      </c>
      <c r="I38" s="488" t="str">
        <f>IF(ISBLANK('Flight Groups'!C39),"",IF(H38=1,"A",IF(H38=2,"B",IF(H38=3,"C",IF(H38=4,"D","E")))))</f>
        <v/>
      </c>
      <c r="J38" s="237" t="str">
        <f>IF(G38="","",(RANK(F38,$F$5:$F$64,0)+COUNTIF($F$5:F38,F38)-1))</f>
        <v/>
      </c>
      <c r="K38" s="238" t="str">
        <f t="shared" ca="1" si="11"/>
        <v/>
      </c>
      <c r="L38" s="294"/>
      <c r="M38" s="295"/>
      <c r="N38" s="239"/>
      <c r="O38" s="239"/>
      <c r="P38" s="546"/>
      <c r="Q38" s="428">
        <f t="shared" si="21"/>
        <v>0</v>
      </c>
      <c r="R38" s="434">
        <f>IF(ISBLANK('Flight Groups'!C39),0,IF(P38="yes",0,(IF(L38=$L$2,L38*60-M38,IF(L38&gt;$L$2,($L$2*60)-(L38-$L$2)*60-M38,L38*60+M38)))-Q38+O38))</f>
        <v>0</v>
      </c>
      <c r="S38" s="399">
        <f t="shared" si="22"/>
        <v>0</v>
      </c>
      <c r="T38" s="240">
        <f t="shared" si="12"/>
        <v>6</v>
      </c>
      <c r="U38" s="241"/>
      <c r="V38" s="278">
        <v>34</v>
      </c>
      <c r="W38" s="230" t="str">
        <f t="shared" ca="1" si="23"/>
        <v/>
      </c>
      <c r="X38" s="402">
        <f t="shared" ca="1" si="13"/>
        <v>0</v>
      </c>
      <c r="Y38" s="39" t="str">
        <f t="shared" ca="1" si="3"/>
        <v/>
      </c>
      <c r="Z38" s="232">
        <f>RANK(S38,$S$5:$S$64,0)+COUNTIF($S$5:S38,S38)-1</f>
        <v>34</v>
      </c>
      <c r="AA38" s="233">
        <f t="shared" si="24"/>
        <v>0</v>
      </c>
      <c r="AB38" s="234">
        <f t="shared" si="14"/>
        <v>0</v>
      </c>
      <c r="AC38" s="234">
        <f t="shared" si="25"/>
        <v>0</v>
      </c>
      <c r="AD38" s="234">
        <f t="shared" si="15"/>
        <v>0</v>
      </c>
      <c r="AE38" s="234">
        <f t="shared" si="26"/>
        <v>0</v>
      </c>
      <c r="AF38" s="234">
        <f t="shared" si="16"/>
        <v>0</v>
      </c>
      <c r="AG38" s="234">
        <f t="shared" si="27"/>
        <v>0</v>
      </c>
      <c r="AH38" s="234">
        <f t="shared" si="17"/>
        <v>0</v>
      </c>
      <c r="AI38" s="234">
        <f t="shared" si="28"/>
        <v>0</v>
      </c>
      <c r="AJ38" s="234">
        <f t="shared" si="18"/>
        <v>0</v>
      </c>
      <c r="AK38" s="234">
        <f t="shared" ca="1" si="19"/>
        <v>0</v>
      </c>
    </row>
    <row r="39" spans="3:37" ht="23.1" customHeight="1">
      <c r="C39" s="235">
        <v>35</v>
      </c>
      <c r="D39" s="236" t="str">
        <f t="shared" si="9"/>
        <v/>
      </c>
      <c r="E39" s="237" t="str">
        <f>IF(ISBLANK('Flight Groups'!C40),"",'Flight Groups'!H40)</f>
        <v/>
      </c>
      <c r="F39" s="237">
        <f t="shared" si="10"/>
        <v>5</v>
      </c>
      <c r="G39" s="237" t="str">
        <f>IF(ISBLANK('Flight Groups'!C40),"",'Flight Groups'!C40)</f>
        <v/>
      </c>
      <c r="H39" s="237" t="str">
        <f t="shared" si="20"/>
        <v/>
      </c>
      <c r="I39" s="488" t="str">
        <f>IF(ISBLANK('Flight Groups'!C40),"",IF(H39=1,"A",IF(H39=2,"B",IF(H39=3,"C",IF(H39=4,"D","E")))))</f>
        <v/>
      </c>
      <c r="J39" s="237" t="str">
        <f>IF(G39="","",(RANK(F39,$F$5:$F$64,0)+COUNTIF($F$5:F39,F39)-1))</f>
        <v/>
      </c>
      <c r="K39" s="238" t="str">
        <f t="shared" ca="1" si="11"/>
        <v/>
      </c>
      <c r="L39" s="294"/>
      <c r="M39" s="295"/>
      <c r="N39" s="239"/>
      <c r="O39" s="239"/>
      <c r="P39" s="546"/>
      <c r="Q39" s="428">
        <f t="shared" si="21"/>
        <v>0</v>
      </c>
      <c r="R39" s="434">
        <f>IF(ISBLANK('Flight Groups'!C40),0,IF(P39="yes",0,(IF(L39=$L$2,L39*60-M39,IF(L39&gt;$L$2,($L$2*60)-(L39-$L$2)*60-M39,L39*60+M39)))-Q39+O39))</f>
        <v>0</v>
      </c>
      <c r="S39" s="399">
        <f t="shared" si="22"/>
        <v>0</v>
      </c>
      <c r="T39" s="240">
        <f t="shared" si="12"/>
        <v>6</v>
      </c>
      <c r="U39" s="242"/>
      <c r="V39" s="278">
        <v>35</v>
      </c>
      <c r="W39" s="230" t="str">
        <f t="shared" ca="1" si="23"/>
        <v/>
      </c>
      <c r="X39" s="402">
        <f t="shared" ca="1" si="13"/>
        <v>0</v>
      </c>
      <c r="Y39" s="39" t="str">
        <f t="shared" ca="1" si="3"/>
        <v/>
      </c>
      <c r="Z39" s="232">
        <f>RANK(S39,$S$5:$S$64,0)+COUNTIF($S$5:S39,S39)-1</f>
        <v>35</v>
      </c>
      <c r="AA39" s="233">
        <f t="shared" si="24"/>
        <v>0</v>
      </c>
      <c r="AB39" s="234">
        <f t="shared" si="14"/>
        <v>0</v>
      </c>
      <c r="AC39" s="234">
        <f t="shared" si="25"/>
        <v>0</v>
      </c>
      <c r="AD39" s="234">
        <f t="shared" si="15"/>
        <v>0</v>
      </c>
      <c r="AE39" s="234">
        <f t="shared" si="26"/>
        <v>0</v>
      </c>
      <c r="AF39" s="234">
        <f t="shared" si="16"/>
        <v>0</v>
      </c>
      <c r="AG39" s="234">
        <f t="shared" si="27"/>
        <v>0</v>
      </c>
      <c r="AH39" s="234">
        <f t="shared" si="17"/>
        <v>0</v>
      </c>
      <c r="AI39" s="234">
        <f t="shared" si="28"/>
        <v>0</v>
      </c>
      <c r="AJ39" s="234">
        <f t="shared" si="18"/>
        <v>0</v>
      </c>
      <c r="AK39" s="234">
        <f t="shared" ca="1" si="19"/>
        <v>0</v>
      </c>
    </row>
    <row r="40" spans="3:37" ht="23.1" customHeight="1">
      <c r="C40" s="235">
        <v>36</v>
      </c>
      <c r="D40" s="236" t="str">
        <f t="shared" si="9"/>
        <v/>
      </c>
      <c r="E40" s="237" t="str">
        <f>IF(ISBLANK('Flight Groups'!C41),"",'Flight Groups'!H41)</f>
        <v/>
      </c>
      <c r="F40" s="237">
        <f t="shared" si="10"/>
        <v>5</v>
      </c>
      <c r="G40" s="237" t="str">
        <f>IF(ISBLANK('Flight Groups'!C41),"",'Flight Groups'!C41)</f>
        <v/>
      </c>
      <c r="H40" s="237" t="str">
        <f t="shared" si="20"/>
        <v/>
      </c>
      <c r="I40" s="488" t="str">
        <f>IF(ISBLANK('Flight Groups'!C41),"",IF(H40=1,"A",IF(H40=2,"B",IF(H40=3,"C",IF(H40=4,"D","E")))))</f>
        <v/>
      </c>
      <c r="J40" s="237" t="str">
        <f>IF(G40="","",(RANK(F40,$F$5:$F$64,0)+COUNTIF($F$5:F40,F40)-1))</f>
        <v/>
      </c>
      <c r="K40" s="238" t="str">
        <f t="shared" ca="1" si="11"/>
        <v/>
      </c>
      <c r="L40" s="294"/>
      <c r="M40" s="295"/>
      <c r="N40" s="239"/>
      <c r="O40" s="239"/>
      <c r="P40" s="546"/>
      <c r="Q40" s="428">
        <f t="shared" si="21"/>
        <v>0</v>
      </c>
      <c r="R40" s="434">
        <f>IF(ISBLANK('Flight Groups'!C41),0,IF(P40="yes",0,(IF(L40=$L$2,L40*60-M40,IF(L40&gt;$L$2,($L$2*60)-(L40-$L$2)*60-M40,L40*60+M40)))-Q40+O40))</f>
        <v>0</v>
      </c>
      <c r="S40" s="399">
        <f t="shared" si="22"/>
        <v>0</v>
      </c>
      <c r="T40" s="240">
        <f t="shared" si="12"/>
        <v>6</v>
      </c>
      <c r="U40" s="35"/>
      <c r="V40" s="278">
        <v>36</v>
      </c>
      <c r="W40" s="230" t="str">
        <f t="shared" ca="1" si="23"/>
        <v/>
      </c>
      <c r="X40" s="402">
        <f t="shared" ca="1" si="13"/>
        <v>0</v>
      </c>
      <c r="Y40" s="39" t="str">
        <f t="shared" ca="1" si="3"/>
        <v/>
      </c>
      <c r="Z40" s="232">
        <f>RANK(S40,$S$5:$S$64,0)+COUNTIF($S$5:S40,S40)-1</f>
        <v>36</v>
      </c>
      <c r="AA40" s="233">
        <f t="shared" si="24"/>
        <v>0</v>
      </c>
      <c r="AB40" s="234">
        <f t="shared" si="14"/>
        <v>0</v>
      </c>
      <c r="AC40" s="234">
        <f t="shared" si="25"/>
        <v>0</v>
      </c>
      <c r="AD40" s="234">
        <f t="shared" si="15"/>
        <v>0</v>
      </c>
      <c r="AE40" s="234">
        <f t="shared" si="26"/>
        <v>0</v>
      </c>
      <c r="AF40" s="234">
        <f t="shared" si="16"/>
        <v>0</v>
      </c>
      <c r="AG40" s="234">
        <f t="shared" si="27"/>
        <v>0</v>
      </c>
      <c r="AH40" s="234">
        <f t="shared" si="17"/>
        <v>0</v>
      </c>
      <c r="AI40" s="234">
        <f t="shared" si="28"/>
        <v>0</v>
      </c>
      <c r="AJ40" s="234">
        <f t="shared" si="18"/>
        <v>0</v>
      </c>
      <c r="AK40" s="234">
        <f t="shared" ca="1" si="19"/>
        <v>0</v>
      </c>
    </row>
    <row r="41" spans="3:37" ht="23.1" customHeight="1">
      <c r="C41" s="235">
        <v>37</v>
      </c>
      <c r="D41" s="236" t="str">
        <f t="shared" si="9"/>
        <v/>
      </c>
      <c r="E41" s="237" t="str">
        <f>IF(ISBLANK('Flight Groups'!C42),"",'Flight Groups'!H42)</f>
        <v/>
      </c>
      <c r="F41" s="237">
        <f t="shared" si="10"/>
        <v>5</v>
      </c>
      <c r="G41" s="237" t="str">
        <f>IF(ISBLANK('Flight Groups'!C42),"",'Flight Groups'!C42)</f>
        <v/>
      </c>
      <c r="H41" s="237" t="str">
        <f t="shared" si="20"/>
        <v/>
      </c>
      <c r="I41" s="488" t="str">
        <f>IF(ISBLANK('Flight Groups'!C42),"",IF(H41=1,"A",IF(H41=2,"B",IF(H41=3,"C",IF(H41=4,"D","E")))))</f>
        <v/>
      </c>
      <c r="J41" s="237" t="str">
        <f>IF(G41="","",(RANK(F41,$F$5:$F$64,0)+COUNTIF($F$5:F41,F41)-1))</f>
        <v/>
      </c>
      <c r="K41" s="238" t="str">
        <f t="shared" ca="1" si="11"/>
        <v/>
      </c>
      <c r="L41" s="294"/>
      <c r="M41" s="295"/>
      <c r="N41" s="239"/>
      <c r="O41" s="239"/>
      <c r="P41" s="546"/>
      <c r="Q41" s="428">
        <f t="shared" si="21"/>
        <v>0</v>
      </c>
      <c r="R41" s="434">
        <f>IF(ISBLANK('Flight Groups'!C42),0,IF(P41="yes",0,(IF(L41=$L$2,L41*60-M41,IF(L41&gt;$L$2,($L$2*60)-(L41-$L$2)*60-M41,L41*60+M41)))-Q41+O41))</f>
        <v>0</v>
      </c>
      <c r="S41" s="399">
        <f t="shared" si="22"/>
        <v>0</v>
      </c>
      <c r="T41" s="240">
        <f t="shared" si="12"/>
        <v>6</v>
      </c>
      <c r="U41" s="243"/>
      <c r="V41" s="278">
        <v>37</v>
      </c>
      <c r="W41" s="230" t="str">
        <f t="shared" ca="1" si="23"/>
        <v/>
      </c>
      <c r="X41" s="402">
        <f t="shared" ca="1" si="13"/>
        <v>0</v>
      </c>
      <c r="Y41" s="39" t="str">
        <f t="shared" ca="1" si="3"/>
        <v/>
      </c>
      <c r="Z41" s="232">
        <f>RANK(S41,$S$5:$S$64,0)+COUNTIF($S$5:S41,S41)-1</f>
        <v>37</v>
      </c>
      <c r="AA41" s="233">
        <f t="shared" si="24"/>
        <v>0</v>
      </c>
      <c r="AB41" s="234">
        <f t="shared" si="14"/>
        <v>0</v>
      </c>
      <c r="AC41" s="234">
        <f t="shared" si="25"/>
        <v>0</v>
      </c>
      <c r="AD41" s="234">
        <f t="shared" si="15"/>
        <v>0</v>
      </c>
      <c r="AE41" s="234">
        <f t="shared" si="26"/>
        <v>0</v>
      </c>
      <c r="AF41" s="234">
        <f t="shared" si="16"/>
        <v>0</v>
      </c>
      <c r="AG41" s="234">
        <f t="shared" si="27"/>
        <v>0</v>
      </c>
      <c r="AH41" s="234">
        <f t="shared" si="17"/>
        <v>0</v>
      </c>
      <c r="AI41" s="234">
        <f t="shared" si="28"/>
        <v>0</v>
      </c>
      <c r="AJ41" s="234">
        <f t="shared" si="18"/>
        <v>0</v>
      </c>
      <c r="AK41" s="234">
        <f t="shared" ca="1" si="19"/>
        <v>0</v>
      </c>
    </row>
    <row r="42" spans="3:37" ht="23.1" customHeight="1">
      <c r="C42" s="235">
        <v>38</v>
      </c>
      <c r="D42" s="236" t="str">
        <f t="shared" si="9"/>
        <v/>
      </c>
      <c r="E42" s="237" t="str">
        <f>IF(ISBLANK('Flight Groups'!C43),"",'Flight Groups'!H43)</f>
        <v/>
      </c>
      <c r="F42" s="237">
        <f t="shared" si="10"/>
        <v>5</v>
      </c>
      <c r="G42" s="237" t="str">
        <f>IF(ISBLANK('Flight Groups'!C43),"",'Flight Groups'!C43)</f>
        <v/>
      </c>
      <c r="H42" s="237" t="str">
        <f t="shared" si="20"/>
        <v/>
      </c>
      <c r="I42" s="488" t="str">
        <f>IF(ISBLANK('Flight Groups'!C43),"",IF(H42=1,"A",IF(H42=2,"B",IF(H42=3,"C",IF(H42=4,"D","E")))))</f>
        <v/>
      </c>
      <c r="J42" s="237" t="str">
        <f>IF(G42="","",(RANK(F42,$F$5:$F$64,0)+COUNTIF($F$5:F42,F42)-1))</f>
        <v/>
      </c>
      <c r="K42" s="238" t="str">
        <f t="shared" ca="1" si="11"/>
        <v/>
      </c>
      <c r="L42" s="294"/>
      <c r="M42" s="295"/>
      <c r="N42" s="239"/>
      <c r="O42" s="239"/>
      <c r="P42" s="546"/>
      <c r="Q42" s="428">
        <f t="shared" si="21"/>
        <v>0</v>
      </c>
      <c r="R42" s="434">
        <f>IF(ISBLANK('Flight Groups'!C43),0,IF(P42="yes",0,(IF(L42=$L$2,L42*60-M42,IF(L42&gt;$L$2,($L$2*60)-(L42-$L$2)*60-M42,L42*60+M42)))-Q42+O42))</f>
        <v>0</v>
      </c>
      <c r="S42" s="399">
        <f t="shared" si="22"/>
        <v>0</v>
      </c>
      <c r="T42" s="240">
        <f t="shared" si="12"/>
        <v>6</v>
      </c>
      <c r="U42" s="243"/>
      <c r="V42" s="278">
        <v>38</v>
      </c>
      <c r="W42" s="230" t="str">
        <f t="shared" ca="1" si="23"/>
        <v/>
      </c>
      <c r="X42" s="402">
        <f t="shared" ca="1" si="13"/>
        <v>0</v>
      </c>
      <c r="Y42" s="39" t="str">
        <f t="shared" ca="1" si="3"/>
        <v/>
      </c>
      <c r="Z42" s="232">
        <f>RANK(S42,$S$5:$S$64,0)+COUNTIF($S$5:S42,S42)-1</f>
        <v>38</v>
      </c>
      <c r="AA42" s="233">
        <f t="shared" si="24"/>
        <v>0</v>
      </c>
      <c r="AB42" s="234">
        <f t="shared" si="14"/>
        <v>0</v>
      </c>
      <c r="AC42" s="234">
        <f t="shared" si="25"/>
        <v>0</v>
      </c>
      <c r="AD42" s="234">
        <f t="shared" si="15"/>
        <v>0</v>
      </c>
      <c r="AE42" s="234">
        <f t="shared" si="26"/>
        <v>0</v>
      </c>
      <c r="AF42" s="234">
        <f t="shared" si="16"/>
        <v>0</v>
      </c>
      <c r="AG42" s="234">
        <f t="shared" si="27"/>
        <v>0</v>
      </c>
      <c r="AH42" s="234">
        <f t="shared" si="17"/>
        <v>0</v>
      </c>
      <c r="AI42" s="234">
        <f t="shared" si="28"/>
        <v>0</v>
      </c>
      <c r="AJ42" s="234">
        <f t="shared" si="18"/>
        <v>0</v>
      </c>
      <c r="AK42" s="234">
        <f t="shared" ca="1" si="19"/>
        <v>0</v>
      </c>
    </row>
    <row r="43" spans="3:37" ht="23.1" customHeight="1">
      <c r="C43" s="235">
        <v>39</v>
      </c>
      <c r="D43" s="236" t="str">
        <f t="shared" si="9"/>
        <v/>
      </c>
      <c r="E43" s="237" t="str">
        <f>IF(ISBLANK('Flight Groups'!C44),"",'Flight Groups'!H44)</f>
        <v/>
      </c>
      <c r="F43" s="237">
        <f t="shared" si="10"/>
        <v>5</v>
      </c>
      <c r="G43" s="237" t="str">
        <f>IF(ISBLANK('Flight Groups'!C44),"",'Flight Groups'!C44)</f>
        <v/>
      </c>
      <c r="H43" s="237" t="str">
        <f t="shared" si="20"/>
        <v/>
      </c>
      <c r="I43" s="488" t="str">
        <f>IF(ISBLANK('Flight Groups'!C44),"",IF(H43=1,"A",IF(H43=2,"B",IF(H43=3,"C",IF(H43=4,"D","E")))))</f>
        <v/>
      </c>
      <c r="J43" s="237" t="str">
        <f>IF(G43="","",(RANK(F43,$F$5:$F$64,0)+COUNTIF($F$5:F43,F43)-1))</f>
        <v/>
      </c>
      <c r="K43" s="238" t="str">
        <f t="shared" ca="1" si="11"/>
        <v/>
      </c>
      <c r="L43" s="294"/>
      <c r="M43" s="295"/>
      <c r="N43" s="239"/>
      <c r="O43" s="239"/>
      <c r="P43" s="546"/>
      <c r="Q43" s="428">
        <f t="shared" si="21"/>
        <v>0</v>
      </c>
      <c r="R43" s="434">
        <f>IF(ISBLANK('Flight Groups'!C44),0,IF(P43="yes",0,(IF(L43=$L$2,L43*60-M43,IF(L43&gt;$L$2,($L$2*60)-(L43-$L$2)*60-M43,L43*60+M43)))-Q43+O43))</f>
        <v>0</v>
      </c>
      <c r="S43" s="399">
        <f t="shared" si="22"/>
        <v>0</v>
      </c>
      <c r="T43" s="240">
        <f t="shared" si="12"/>
        <v>6</v>
      </c>
      <c r="U43" s="243"/>
      <c r="V43" s="278">
        <v>39</v>
      </c>
      <c r="W43" s="230" t="str">
        <f t="shared" ca="1" si="23"/>
        <v/>
      </c>
      <c r="X43" s="402">
        <f t="shared" ca="1" si="13"/>
        <v>0</v>
      </c>
      <c r="Y43" s="39" t="str">
        <f t="shared" ca="1" si="3"/>
        <v/>
      </c>
      <c r="Z43" s="232">
        <f>RANK(S43,$S$5:$S$64,0)+COUNTIF($S$5:S43,S43)-1</f>
        <v>39</v>
      </c>
      <c r="AA43" s="233">
        <f t="shared" si="24"/>
        <v>0</v>
      </c>
      <c r="AB43" s="234">
        <f t="shared" si="14"/>
        <v>0</v>
      </c>
      <c r="AC43" s="234">
        <f t="shared" si="25"/>
        <v>0</v>
      </c>
      <c r="AD43" s="234">
        <f t="shared" si="15"/>
        <v>0</v>
      </c>
      <c r="AE43" s="234">
        <f t="shared" si="26"/>
        <v>0</v>
      </c>
      <c r="AF43" s="234">
        <f t="shared" si="16"/>
        <v>0</v>
      </c>
      <c r="AG43" s="234">
        <f t="shared" si="27"/>
        <v>0</v>
      </c>
      <c r="AH43" s="234">
        <f t="shared" si="17"/>
        <v>0</v>
      </c>
      <c r="AI43" s="234">
        <f t="shared" si="28"/>
        <v>0</v>
      </c>
      <c r="AJ43" s="234">
        <f t="shared" si="18"/>
        <v>0</v>
      </c>
      <c r="AK43" s="234">
        <f t="shared" ca="1" si="19"/>
        <v>0</v>
      </c>
    </row>
    <row r="44" spans="3:37" ht="23.1" customHeight="1">
      <c r="C44" s="235">
        <v>40</v>
      </c>
      <c r="D44" s="236" t="str">
        <f t="shared" si="9"/>
        <v/>
      </c>
      <c r="E44" s="237" t="str">
        <f>IF(ISBLANK('Flight Groups'!C45),"",'Flight Groups'!H45)</f>
        <v/>
      </c>
      <c r="F44" s="237">
        <f t="shared" si="10"/>
        <v>5</v>
      </c>
      <c r="G44" s="237" t="str">
        <f>IF(ISBLANK('Flight Groups'!C45),"",'Flight Groups'!C45)</f>
        <v/>
      </c>
      <c r="H44" s="237" t="str">
        <f t="shared" si="20"/>
        <v/>
      </c>
      <c r="I44" s="488" t="str">
        <f>IF(ISBLANK('Flight Groups'!C45),"",IF(H44=1,"A",IF(H44=2,"B",IF(H44=3,"C",IF(H44=4,"D","E")))))</f>
        <v/>
      </c>
      <c r="J44" s="237" t="str">
        <f>IF(G44="","",(RANK(F44,$F$5:$F$64,0)+COUNTIF($F$5:F44,F44)-1))</f>
        <v/>
      </c>
      <c r="K44" s="238" t="str">
        <f t="shared" ca="1" si="11"/>
        <v/>
      </c>
      <c r="L44" s="294"/>
      <c r="M44" s="295"/>
      <c r="N44" s="239"/>
      <c r="O44" s="239"/>
      <c r="P44" s="546"/>
      <c r="Q44" s="428">
        <f t="shared" si="21"/>
        <v>0</v>
      </c>
      <c r="R44" s="434">
        <f>IF(ISBLANK('Flight Groups'!C45),0,IF(P44="yes",0,(IF(L44=$L$2,L44*60-M44,IF(L44&gt;$L$2,($L$2*60)-(L44-$L$2)*60-M44,L44*60+M44)))-Q44+O44))</f>
        <v>0</v>
      </c>
      <c r="S44" s="399">
        <f t="shared" si="22"/>
        <v>0</v>
      </c>
      <c r="T44" s="240">
        <f t="shared" si="12"/>
        <v>6</v>
      </c>
      <c r="U44" s="243"/>
      <c r="V44" s="278">
        <v>40</v>
      </c>
      <c r="W44" s="230" t="str">
        <f t="shared" ca="1" si="23"/>
        <v/>
      </c>
      <c r="X44" s="402">
        <f t="shared" ca="1" si="13"/>
        <v>0</v>
      </c>
      <c r="Y44" s="39" t="str">
        <f t="shared" ca="1" si="3"/>
        <v/>
      </c>
      <c r="Z44" s="232">
        <f>RANK(S44,$S$5:$S$64,0)+COUNTIF($S$5:S44,S44)-1</f>
        <v>40</v>
      </c>
      <c r="AA44" s="233">
        <f t="shared" si="24"/>
        <v>0</v>
      </c>
      <c r="AB44" s="234">
        <f t="shared" si="14"/>
        <v>0</v>
      </c>
      <c r="AC44" s="234">
        <f t="shared" si="25"/>
        <v>0</v>
      </c>
      <c r="AD44" s="234">
        <f t="shared" si="15"/>
        <v>0</v>
      </c>
      <c r="AE44" s="234">
        <f t="shared" si="26"/>
        <v>0</v>
      </c>
      <c r="AF44" s="234">
        <f t="shared" si="16"/>
        <v>0</v>
      </c>
      <c r="AG44" s="234">
        <f t="shared" si="27"/>
        <v>0</v>
      </c>
      <c r="AH44" s="234">
        <f t="shared" si="17"/>
        <v>0</v>
      </c>
      <c r="AI44" s="234">
        <f t="shared" si="28"/>
        <v>0</v>
      </c>
      <c r="AJ44" s="234">
        <f t="shared" si="18"/>
        <v>0</v>
      </c>
      <c r="AK44" s="234">
        <f t="shared" ca="1" si="19"/>
        <v>0</v>
      </c>
    </row>
    <row r="45" spans="3:37" ht="23.1" customHeight="1">
      <c r="C45" s="235">
        <v>41</v>
      </c>
      <c r="D45" s="236" t="str">
        <f t="shared" si="9"/>
        <v/>
      </c>
      <c r="E45" s="237" t="str">
        <f>IF(ISBLANK('Flight Groups'!C46),"",'Flight Groups'!H46)</f>
        <v/>
      </c>
      <c r="F45" s="237">
        <f t="shared" si="10"/>
        <v>5</v>
      </c>
      <c r="G45" s="237" t="str">
        <f>IF(ISBLANK('Flight Groups'!C46),"",'Flight Groups'!C46)</f>
        <v/>
      </c>
      <c r="H45" s="237" t="str">
        <f t="shared" si="20"/>
        <v/>
      </c>
      <c r="I45" s="488" t="str">
        <f>IF(ISBLANK('Flight Groups'!C46),"",IF(H45=1,"A",IF(H45=2,"B",IF(H45=3,"C",IF(H45=4,"D","E")))))</f>
        <v/>
      </c>
      <c r="J45" s="237" t="str">
        <f>IF(G45="","",(RANK(F45,$F$5:$F$64,0)+COUNTIF($F$5:F45,F45)-1))</f>
        <v/>
      </c>
      <c r="K45" s="238" t="str">
        <f t="shared" ca="1" si="11"/>
        <v/>
      </c>
      <c r="L45" s="294"/>
      <c r="M45" s="295"/>
      <c r="N45" s="239"/>
      <c r="O45" s="239"/>
      <c r="P45" s="546"/>
      <c r="Q45" s="428">
        <f t="shared" si="21"/>
        <v>0</v>
      </c>
      <c r="R45" s="434">
        <f>IF(ISBLANK('Flight Groups'!C46),0,IF(P45="yes",0,(IF(L45=$L$2,L45*60-M45,IF(L45&gt;$L$2,($L$2*60)-(L45-$L$2)*60-M45,L45*60+M45)))-Q45+O45))</f>
        <v>0</v>
      </c>
      <c r="S45" s="399">
        <f t="shared" si="22"/>
        <v>0</v>
      </c>
      <c r="T45" s="240">
        <f t="shared" si="12"/>
        <v>6</v>
      </c>
      <c r="U45" s="243"/>
      <c r="V45" s="278">
        <v>41</v>
      </c>
      <c r="W45" s="230" t="str">
        <f t="shared" ca="1" si="23"/>
        <v/>
      </c>
      <c r="X45" s="402">
        <f t="shared" ca="1" si="13"/>
        <v>0</v>
      </c>
      <c r="Y45" s="39" t="str">
        <f t="shared" ca="1" si="3"/>
        <v/>
      </c>
      <c r="Z45" s="232">
        <f>RANK(S45,$S$5:$S$64,0)+COUNTIF($S$5:S45,S45)-1</f>
        <v>41</v>
      </c>
      <c r="AA45" s="233">
        <f t="shared" si="24"/>
        <v>0</v>
      </c>
      <c r="AB45" s="234">
        <f t="shared" si="14"/>
        <v>0</v>
      </c>
      <c r="AC45" s="234">
        <f t="shared" si="25"/>
        <v>0</v>
      </c>
      <c r="AD45" s="234">
        <f t="shared" si="15"/>
        <v>0</v>
      </c>
      <c r="AE45" s="234">
        <f t="shared" si="26"/>
        <v>0</v>
      </c>
      <c r="AF45" s="234">
        <f t="shared" si="16"/>
        <v>0</v>
      </c>
      <c r="AG45" s="234">
        <f t="shared" si="27"/>
        <v>0</v>
      </c>
      <c r="AH45" s="234">
        <f t="shared" si="17"/>
        <v>0</v>
      </c>
      <c r="AI45" s="234">
        <f t="shared" si="28"/>
        <v>0</v>
      </c>
      <c r="AJ45" s="234">
        <f t="shared" si="18"/>
        <v>0</v>
      </c>
      <c r="AK45" s="234">
        <f t="shared" ca="1" si="19"/>
        <v>0</v>
      </c>
    </row>
    <row r="46" spans="3:37" ht="23.1" customHeight="1">
      <c r="C46" s="235">
        <v>42</v>
      </c>
      <c r="D46" s="236" t="str">
        <f t="shared" si="9"/>
        <v/>
      </c>
      <c r="E46" s="237" t="str">
        <f>IF(ISBLANK('Flight Groups'!C47),"",'Flight Groups'!H47)</f>
        <v/>
      </c>
      <c r="F46" s="237">
        <f t="shared" si="10"/>
        <v>5</v>
      </c>
      <c r="G46" s="237" t="str">
        <f>IF(ISBLANK('Flight Groups'!C47),"",'Flight Groups'!C47)</f>
        <v/>
      </c>
      <c r="H46" s="237" t="str">
        <f t="shared" si="20"/>
        <v/>
      </c>
      <c r="I46" s="488" t="str">
        <f>IF(ISBLANK('Flight Groups'!C47),"",IF(H46=1,"A",IF(H46=2,"B",IF(H46=3,"C",IF(H46=4,"D","E")))))</f>
        <v/>
      </c>
      <c r="J46" s="237" t="str">
        <f>IF(G46="","",(RANK(F46,$F$5:$F$64,0)+COUNTIF($F$5:F46,F46)-1))</f>
        <v/>
      </c>
      <c r="K46" s="238" t="str">
        <f t="shared" ca="1" si="11"/>
        <v/>
      </c>
      <c r="L46" s="294"/>
      <c r="M46" s="295"/>
      <c r="N46" s="239"/>
      <c r="O46" s="239"/>
      <c r="P46" s="546"/>
      <c r="Q46" s="428">
        <f t="shared" si="21"/>
        <v>0</v>
      </c>
      <c r="R46" s="434">
        <f>IF(ISBLANK('Flight Groups'!C47),0,IF(P46="yes",0,(IF(L46=$L$2,L46*60-M46,IF(L46&gt;$L$2,($L$2*60)-(L46-$L$2)*60-M46,L46*60+M46)))-Q46+O46))</f>
        <v>0</v>
      </c>
      <c r="S46" s="399">
        <f t="shared" si="22"/>
        <v>0</v>
      </c>
      <c r="T46" s="240">
        <f t="shared" si="12"/>
        <v>6</v>
      </c>
      <c r="U46" s="243"/>
      <c r="V46" s="278">
        <v>42</v>
      </c>
      <c r="W46" s="230" t="str">
        <f t="shared" ca="1" si="23"/>
        <v/>
      </c>
      <c r="X46" s="402">
        <f t="shared" ca="1" si="13"/>
        <v>0</v>
      </c>
      <c r="Y46" s="39" t="str">
        <f t="shared" ca="1" si="3"/>
        <v/>
      </c>
      <c r="Z46" s="232">
        <f>RANK(S46,$S$5:$S$64,0)+COUNTIF($S$5:S46,S46)-1</f>
        <v>42</v>
      </c>
      <c r="AA46" s="233">
        <f t="shared" si="24"/>
        <v>0</v>
      </c>
      <c r="AB46" s="234">
        <f t="shared" si="14"/>
        <v>0</v>
      </c>
      <c r="AC46" s="234">
        <f t="shared" si="25"/>
        <v>0</v>
      </c>
      <c r="AD46" s="234">
        <f t="shared" si="15"/>
        <v>0</v>
      </c>
      <c r="AE46" s="234">
        <f t="shared" si="26"/>
        <v>0</v>
      </c>
      <c r="AF46" s="234">
        <f t="shared" si="16"/>
        <v>0</v>
      </c>
      <c r="AG46" s="234">
        <f t="shared" si="27"/>
        <v>0</v>
      </c>
      <c r="AH46" s="234">
        <f t="shared" si="17"/>
        <v>0</v>
      </c>
      <c r="AI46" s="234">
        <f t="shared" si="28"/>
        <v>0</v>
      </c>
      <c r="AJ46" s="234">
        <f t="shared" si="18"/>
        <v>0</v>
      </c>
      <c r="AK46" s="234">
        <f t="shared" ca="1" si="19"/>
        <v>0</v>
      </c>
    </row>
    <row r="47" spans="3:37" ht="23.1" customHeight="1">
      <c r="C47" s="235">
        <v>43</v>
      </c>
      <c r="D47" s="236" t="str">
        <f t="shared" si="9"/>
        <v/>
      </c>
      <c r="E47" s="237" t="str">
        <f>IF(ISBLANK('Flight Groups'!C48),"",'Flight Groups'!H48)</f>
        <v/>
      </c>
      <c r="F47" s="237">
        <f t="shared" si="10"/>
        <v>5</v>
      </c>
      <c r="G47" s="237" t="str">
        <f>IF(ISBLANK('Flight Groups'!C48),"",'Flight Groups'!C48)</f>
        <v/>
      </c>
      <c r="H47" s="237" t="str">
        <f t="shared" si="20"/>
        <v/>
      </c>
      <c r="I47" s="488" t="str">
        <f>IF(ISBLANK('Flight Groups'!C48),"",IF(H47=1,"A",IF(H47=2,"B",IF(H47=3,"C",IF(H47=4,"D","E")))))</f>
        <v/>
      </c>
      <c r="J47" s="237" t="str">
        <f>IF(G47="","",(RANK(F47,$F$5:$F$64,0)+COUNTIF($F$5:F47,F47)-1))</f>
        <v/>
      </c>
      <c r="K47" s="238" t="str">
        <f t="shared" ca="1" si="11"/>
        <v/>
      </c>
      <c r="L47" s="294"/>
      <c r="M47" s="295"/>
      <c r="N47" s="239"/>
      <c r="O47" s="239"/>
      <c r="P47" s="546"/>
      <c r="Q47" s="428">
        <f t="shared" si="21"/>
        <v>0</v>
      </c>
      <c r="R47" s="434">
        <f>IF(ISBLANK('Flight Groups'!C48),0,IF(P47="yes",0,(IF(L47=$L$2,L47*60-M47,IF(L47&gt;$L$2,($L$2*60)-(L47-$L$2)*60-M47,L47*60+M47)))-Q47+O47))</f>
        <v>0</v>
      </c>
      <c r="S47" s="399">
        <f t="shared" si="22"/>
        <v>0</v>
      </c>
      <c r="T47" s="240">
        <f t="shared" si="12"/>
        <v>6</v>
      </c>
      <c r="U47" s="243"/>
      <c r="V47" s="278">
        <v>43</v>
      </c>
      <c r="W47" s="230" t="str">
        <f t="shared" ca="1" si="23"/>
        <v/>
      </c>
      <c r="X47" s="402">
        <f t="shared" ca="1" si="13"/>
        <v>0</v>
      </c>
      <c r="Y47" s="39" t="str">
        <f t="shared" ca="1" si="3"/>
        <v/>
      </c>
      <c r="Z47" s="232">
        <f>RANK(S47,$S$5:$S$64,0)+COUNTIF($S$5:S47,S47)-1</f>
        <v>43</v>
      </c>
      <c r="AA47" s="233">
        <f t="shared" si="24"/>
        <v>0</v>
      </c>
      <c r="AB47" s="234">
        <f t="shared" si="14"/>
        <v>0</v>
      </c>
      <c r="AC47" s="234">
        <f t="shared" si="25"/>
        <v>0</v>
      </c>
      <c r="AD47" s="234">
        <f t="shared" si="15"/>
        <v>0</v>
      </c>
      <c r="AE47" s="234">
        <f t="shared" si="26"/>
        <v>0</v>
      </c>
      <c r="AF47" s="234">
        <f t="shared" si="16"/>
        <v>0</v>
      </c>
      <c r="AG47" s="234">
        <f t="shared" si="27"/>
        <v>0</v>
      </c>
      <c r="AH47" s="234">
        <f t="shared" si="17"/>
        <v>0</v>
      </c>
      <c r="AI47" s="234">
        <f t="shared" si="28"/>
        <v>0</v>
      </c>
      <c r="AJ47" s="234">
        <f t="shared" si="18"/>
        <v>0</v>
      </c>
      <c r="AK47" s="234">
        <f t="shared" ca="1" si="19"/>
        <v>0</v>
      </c>
    </row>
    <row r="48" spans="3:37" ht="23.1" customHeight="1">
      <c r="C48" s="235">
        <v>44</v>
      </c>
      <c r="D48" s="236" t="str">
        <f t="shared" si="9"/>
        <v/>
      </c>
      <c r="E48" s="237" t="str">
        <f>IF(ISBLANK('Flight Groups'!C49),"",'Flight Groups'!H49)</f>
        <v/>
      </c>
      <c r="F48" s="237">
        <f t="shared" si="10"/>
        <v>5</v>
      </c>
      <c r="G48" s="237" t="str">
        <f>IF(ISBLANK('Flight Groups'!C49),"",'Flight Groups'!C49)</f>
        <v/>
      </c>
      <c r="H48" s="237" t="str">
        <f t="shared" si="20"/>
        <v/>
      </c>
      <c r="I48" s="488" t="str">
        <f>IF(ISBLANK('Flight Groups'!C49),"",IF(H48=1,"A",IF(H48=2,"B",IF(H48=3,"C",IF(H48=4,"D","E")))))</f>
        <v/>
      </c>
      <c r="J48" s="237" t="str">
        <f>IF(G48="","",(RANK(F48,$F$5:$F$64,0)+COUNTIF($F$5:F48,F48)-1))</f>
        <v/>
      </c>
      <c r="K48" s="238" t="str">
        <f t="shared" ca="1" si="11"/>
        <v/>
      </c>
      <c r="L48" s="294"/>
      <c r="M48" s="295"/>
      <c r="N48" s="239"/>
      <c r="O48" s="239"/>
      <c r="P48" s="546"/>
      <c r="Q48" s="428">
        <f t="shared" si="21"/>
        <v>0</v>
      </c>
      <c r="R48" s="434">
        <f>IF(ISBLANK('Flight Groups'!C49),0,IF(P48="yes",0,(IF(L48=$L$2,L48*60-M48,IF(L48&gt;$L$2,($L$2*60)-(L48-$L$2)*60-M48,L48*60+M48)))-Q48+O48))</f>
        <v>0</v>
      </c>
      <c r="S48" s="399">
        <f t="shared" si="22"/>
        <v>0</v>
      </c>
      <c r="T48" s="240">
        <f t="shared" si="12"/>
        <v>6</v>
      </c>
      <c r="U48" s="241"/>
      <c r="V48" s="278">
        <v>44</v>
      </c>
      <c r="W48" s="230" t="str">
        <f t="shared" ca="1" si="23"/>
        <v/>
      </c>
      <c r="X48" s="402">
        <f t="shared" ca="1" si="13"/>
        <v>0</v>
      </c>
      <c r="Y48" s="39" t="str">
        <f t="shared" ca="1" si="3"/>
        <v/>
      </c>
      <c r="Z48" s="232">
        <f>RANK(S48,$S$5:$S$64,0)+COUNTIF($S$5:S48,S48)-1</f>
        <v>44</v>
      </c>
      <c r="AA48" s="233">
        <f t="shared" si="24"/>
        <v>0</v>
      </c>
      <c r="AB48" s="234">
        <f t="shared" si="14"/>
        <v>0</v>
      </c>
      <c r="AC48" s="234">
        <f t="shared" si="25"/>
        <v>0</v>
      </c>
      <c r="AD48" s="234">
        <f t="shared" si="15"/>
        <v>0</v>
      </c>
      <c r="AE48" s="234">
        <f t="shared" si="26"/>
        <v>0</v>
      </c>
      <c r="AF48" s="234">
        <f t="shared" si="16"/>
        <v>0</v>
      </c>
      <c r="AG48" s="234">
        <f t="shared" si="27"/>
        <v>0</v>
      </c>
      <c r="AH48" s="234">
        <f t="shared" si="17"/>
        <v>0</v>
      </c>
      <c r="AI48" s="234">
        <f t="shared" si="28"/>
        <v>0</v>
      </c>
      <c r="AJ48" s="234">
        <f t="shared" si="18"/>
        <v>0</v>
      </c>
      <c r="AK48" s="234">
        <f t="shared" ca="1" si="19"/>
        <v>0</v>
      </c>
    </row>
    <row r="49" spans="3:37" ht="23.1" customHeight="1">
      <c r="C49" s="235">
        <v>45</v>
      </c>
      <c r="D49" s="236" t="str">
        <f t="shared" si="9"/>
        <v/>
      </c>
      <c r="E49" s="237" t="str">
        <f>IF(ISBLANK('Flight Groups'!C50),"",'Flight Groups'!H50)</f>
        <v/>
      </c>
      <c r="F49" s="237">
        <f t="shared" si="10"/>
        <v>5</v>
      </c>
      <c r="G49" s="237" t="str">
        <f>IF(ISBLANK('Flight Groups'!C50),"",'Flight Groups'!C50)</f>
        <v/>
      </c>
      <c r="H49" s="237" t="str">
        <f t="shared" si="20"/>
        <v/>
      </c>
      <c r="I49" s="488" t="str">
        <f>IF(ISBLANK('Flight Groups'!C50),"",IF(H49=1,"A",IF(H49=2,"B",IF(H49=3,"C",IF(H49=4,"D","E")))))</f>
        <v/>
      </c>
      <c r="J49" s="237" t="str">
        <f>IF(G49="","",(RANK(F49,$F$5:$F$64,0)+COUNTIF($F$5:F49,F49)-1))</f>
        <v/>
      </c>
      <c r="K49" s="238" t="str">
        <f t="shared" ca="1" si="11"/>
        <v/>
      </c>
      <c r="L49" s="294"/>
      <c r="M49" s="295"/>
      <c r="N49" s="239"/>
      <c r="O49" s="239"/>
      <c r="P49" s="546"/>
      <c r="Q49" s="428">
        <f t="shared" si="21"/>
        <v>0</v>
      </c>
      <c r="R49" s="434">
        <f>IF(ISBLANK('Flight Groups'!C50),0,IF(P49="yes",0,(IF(L49=$L$2,L49*60-M49,IF(L49&gt;$L$2,($L$2*60)-(L49-$L$2)*60-M49,L49*60+M49)))-Q49+O49))</f>
        <v>0</v>
      </c>
      <c r="S49" s="399">
        <f t="shared" si="22"/>
        <v>0</v>
      </c>
      <c r="T49" s="240">
        <f t="shared" si="12"/>
        <v>6</v>
      </c>
      <c r="U49" s="241"/>
      <c r="V49" s="278">
        <v>45</v>
      </c>
      <c r="W49" s="230" t="str">
        <f t="shared" ca="1" si="23"/>
        <v/>
      </c>
      <c r="X49" s="402">
        <f t="shared" ca="1" si="13"/>
        <v>0</v>
      </c>
      <c r="Y49" s="39" t="str">
        <f t="shared" ca="1" si="3"/>
        <v/>
      </c>
      <c r="Z49" s="232">
        <f>RANK(S49,$S$5:$S$64,0)+COUNTIF($S$5:S49,S49)-1</f>
        <v>45</v>
      </c>
      <c r="AA49" s="233">
        <f t="shared" si="24"/>
        <v>0</v>
      </c>
      <c r="AB49" s="234">
        <f t="shared" si="14"/>
        <v>0</v>
      </c>
      <c r="AC49" s="234">
        <f t="shared" si="25"/>
        <v>0</v>
      </c>
      <c r="AD49" s="234">
        <f t="shared" si="15"/>
        <v>0</v>
      </c>
      <c r="AE49" s="234">
        <f t="shared" si="26"/>
        <v>0</v>
      </c>
      <c r="AF49" s="234">
        <f t="shared" si="16"/>
        <v>0</v>
      </c>
      <c r="AG49" s="234">
        <f t="shared" si="27"/>
        <v>0</v>
      </c>
      <c r="AH49" s="234">
        <f t="shared" si="17"/>
        <v>0</v>
      </c>
      <c r="AI49" s="234">
        <f t="shared" si="28"/>
        <v>0</v>
      </c>
      <c r="AJ49" s="234">
        <f t="shared" si="18"/>
        <v>0</v>
      </c>
      <c r="AK49" s="234">
        <f t="shared" ca="1" si="19"/>
        <v>0</v>
      </c>
    </row>
    <row r="50" spans="3:37" ht="23.1" customHeight="1">
      <c r="C50" s="235">
        <v>46</v>
      </c>
      <c r="D50" s="236" t="str">
        <f t="shared" si="9"/>
        <v/>
      </c>
      <c r="E50" s="237" t="str">
        <f>IF(ISBLANK('Flight Groups'!C51),"",'Flight Groups'!H51)</f>
        <v/>
      </c>
      <c r="F50" s="237">
        <f t="shared" si="10"/>
        <v>5</v>
      </c>
      <c r="G50" s="237" t="str">
        <f>IF(ISBLANK('Flight Groups'!C51),"",'Flight Groups'!C51)</f>
        <v/>
      </c>
      <c r="H50" s="237" t="str">
        <f t="shared" si="20"/>
        <v/>
      </c>
      <c r="I50" s="488" t="str">
        <f>IF(ISBLANK('Flight Groups'!C51),"",IF(H50=1,"A",IF(H50=2,"B",IF(H50=3,"C",IF(H50=4,"D","E")))))</f>
        <v/>
      </c>
      <c r="J50" s="237" t="str">
        <f>IF(G50="","",(RANK(F50,$F$5:$F$64,0)+COUNTIF($F$5:F50,F50)-1))</f>
        <v/>
      </c>
      <c r="K50" s="238" t="str">
        <f t="shared" ca="1" si="11"/>
        <v/>
      </c>
      <c r="L50" s="294"/>
      <c r="M50" s="295"/>
      <c r="N50" s="239"/>
      <c r="O50" s="239"/>
      <c r="P50" s="546"/>
      <c r="Q50" s="428">
        <f t="shared" si="21"/>
        <v>0</v>
      </c>
      <c r="R50" s="434">
        <f>IF(ISBLANK('Flight Groups'!C51),0,IF(P50="yes",0,(IF(L50=$L$2,L50*60-M50,IF(L50&gt;$L$2,($L$2*60)-(L50-$L$2)*60-M50,L50*60+M50)))-Q50+O50))</f>
        <v>0</v>
      </c>
      <c r="S50" s="399">
        <f t="shared" si="22"/>
        <v>0</v>
      </c>
      <c r="T50" s="240">
        <f t="shared" si="12"/>
        <v>6</v>
      </c>
      <c r="U50" s="243"/>
      <c r="V50" s="278">
        <v>46</v>
      </c>
      <c r="W50" s="230" t="str">
        <f t="shared" ca="1" si="23"/>
        <v/>
      </c>
      <c r="X50" s="402">
        <f t="shared" ca="1" si="13"/>
        <v>0</v>
      </c>
      <c r="Y50" s="39" t="str">
        <f t="shared" ca="1" si="3"/>
        <v/>
      </c>
      <c r="Z50" s="232">
        <f>RANK(S50,$S$5:$S$64,0)+COUNTIF($S$5:S50,S50)-1</f>
        <v>46</v>
      </c>
      <c r="AA50" s="233">
        <f t="shared" si="24"/>
        <v>0</v>
      </c>
      <c r="AB50" s="234">
        <f t="shared" si="14"/>
        <v>0</v>
      </c>
      <c r="AC50" s="234">
        <f t="shared" si="25"/>
        <v>0</v>
      </c>
      <c r="AD50" s="234">
        <f t="shared" si="15"/>
        <v>0</v>
      </c>
      <c r="AE50" s="234">
        <f t="shared" si="26"/>
        <v>0</v>
      </c>
      <c r="AF50" s="234">
        <f t="shared" si="16"/>
        <v>0</v>
      </c>
      <c r="AG50" s="234">
        <f t="shared" si="27"/>
        <v>0</v>
      </c>
      <c r="AH50" s="234">
        <f t="shared" si="17"/>
        <v>0</v>
      </c>
      <c r="AI50" s="234">
        <f t="shared" si="28"/>
        <v>0</v>
      </c>
      <c r="AJ50" s="234">
        <f t="shared" si="18"/>
        <v>0</v>
      </c>
      <c r="AK50" s="234">
        <f t="shared" ca="1" si="19"/>
        <v>0</v>
      </c>
    </row>
    <row r="51" spans="3:37" ht="23.1" customHeight="1">
      <c r="C51" s="235">
        <v>47</v>
      </c>
      <c r="D51" s="236" t="str">
        <f t="shared" si="9"/>
        <v/>
      </c>
      <c r="E51" s="237" t="str">
        <f>IF(ISBLANK('Flight Groups'!C52),"",'Flight Groups'!H52)</f>
        <v/>
      </c>
      <c r="F51" s="237">
        <f t="shared" si="10"/>
        <v>5</v>
      </c>
      <c r="G51" s="237" t="str">
        <f>IF(ISBLANK('Flight Groups'!C52),"",'Flight Groups'!C52)</f>
        <v/>
      </c>
      <c r="H51" s="237" t="str">
        <f t="shared" si="20"/>
        <v/>
      </c>
      <c r="I51" s="488" t="str">
        <f>IF(ISBLANK('Flight Groups'!C52),"",IF(H51=1,"A",IF(H51=2,"B",IF(H51=3,"C",IF(H51=4,"D","E")))))</f>
        <v/>
      </c>
      <c r="J51" s="237" t="str">
        <f>IF(G51="","",(RANK(F51,$F$5:$F$64,0)+COUNTIF($F$5:F51,F51)-1))</f>
        <v/>
      </c>
      <c r="K51" s="238" t="str">
        <f t="shared" ca="1" si="11"/>
        <v/>
      </c>
      <c r="L51" s="294"/>
      <c r="M51" s="295"/>
      <c r="N51" s="239"/>
      <c r="O51" s="239"/>
      <c r="P51" s="546"/>
      <c r="Q51" s="428">
        <f t="shared" si="21"/>
        <v>0</v>
      </c>
      <c r="R51" s="434">
        <f>IF(ISBLANK('Flight Groups'!C52),0,IF(P51="yes",0,(IF(L51=$L$2,L51*60-M51,IF(L51&gt;$L$2,($L$2*60)-(L51-$L$2)*60-M51,L51*60+M51)))-Q51+O51))</f>
        <v>0</v>
      </c>
      <c r="S51" s="399">
        <f t="shared" si="22"/>
        <v>0</v>
      </c>
      <c r="T51" s="240">
        <f t="shared" si="12"/>
        <v>6</v>
      </c>
      <c r="U51" s="241"/>
      <c r="V51" s="278">
        <v>47</v>
      </c>
      <c r="W51" s="230" t="str">
        <f t="shared" ca="1" si="23"/>
        <v/>
      </c>
      <c r="X51" s="402">
        <f t="shared" ca="1" si="13"/>
        <v>0</v>
      </c>
      <c r="Y51" s="39" t="str">
        <f t="shared" ca="1" si="3"/>
        <v/>
      </c>
      <c r="Z51" s="232">
        <f>RANK(S51,$S$5:$S$64,0)+COUNTIF($S$5:S51,S51)-1</f>
        <v>47</v>
      </c>
      <c r="AA51" s="233">
        <f t="shared" si="24"/>
        <v>0</v>
      </c>
      <c r="AB51" s="234">
        <f t="shared" si="14"/>
        <v>0</v>
      </c>
      <c r="AC51" s="234">
        <f t="shared" si="25"/>
        <v>0</v>
      </c>
      <c r="AD51" s="234">
        <f t="shared" si="15"/>
        <v>0</v>
      </c>
      <c r="AE51" s="234">
        <f t="shared" si="26"/>
        <v>0</v>
      </c>
      <c r="AF51" s="234">
        <f t="shared" si="16"/>
        <v>0</v>
      </c>
      <c r="AG51" s="234">
        <f t="shared" si="27"/>
        <v>0</v>
      </c>
      <c r="AH51" s="234">
        <f t="shared" si="17"/>
        <v>0</v>
      </c>
      <c r="AI51" s="234">
        <f t="shared" si="28"/>
        <v>0</v>
      </c>
      <c r="AJ51" s="234">
        <f t="shared" si="18"/>
        <v>0</v>
      </c>
      <c r="AK51" s="234">
        <f t="shared" ca="1" si="19"/>
        <v>0</v>
      </c>
    </row>
    <row r="52" spans="3:37" ht="23.1" customHeight="1">
      <c r="C52" s="235">
        <v>48</v>
      </c>
      <c r="D52" s="236" t="str">
        <f t="shared" si="9"/>
        <v/>
      </c>
      <c r="E52" s="237" t="str">
        <f>IF(ISBLANK('Flight Groups'!C53),"",'Flight Groups'!H53)</f>
        <v/>
      </c>
      <c r="F52" s="237">
        <f t="shared" si="10"/>
        <v>5</v>
      </c>
      <c r="G52" s="237" t="str">
        <f>IF(ISBLANK('Flight Groups'!C53),"",'Flight Groups'!C53)</f>
        <v/>
      </c>
      <c r="H52" s="237" t="str">
        <f t="shared" si="20"/>
        <v/>
      </c>
      <c r="I52" s="488" t="str">
        <f>IF(ISBLANK('Flight Groups'!C53),"",IF(H52=1,"A",IF(H52=2,"B",IF(H52=3,"C",IF(H52=4,"D","E")))))</f>
        <v/>
      </c>
      <c r="J52" s="237" t="str">
        <f>IF(G52="","",(RANK(F52,$F$5:$F$64,0)+COUNTIF($F$5:F52,F52)-1))</f>
        <v/>
      </c>
      <c r="K52" s="238" t="str">
        <f t="shared" ca="1" si="11"/>
        <v/>
      </c>
      <c r="L52" s="294"/>
      <c r="M52" s="295"/>
      <c r="N52" s="239"/>
      <c r="O52" s="239"/>
      <c r="P52" s="546"/>
      <c r="Q52" s="428">
        <f t="shared" si="21"/>
        <v>0</v>
      </c>
      <c r="R52" s="434">
        <f>IF(ISBLANK('Flight Groups'!C53),0,IF(P52="yes",0,(IF(L52=$L$2,L52*60-M52,IF(L52&gt;$L$2,($L$2*60)-(L52-$L$2)*60-M52,L52*60+M52)))-Q52+O52))</f>
        <v>0</v>
      </c>
      <c r="S52" s="399">
        <f t="shared" si="22"/>
        <v>0</v>
      </c>
      <c r="T52" s="240">
        <f t="shared" si="12"/>
        <v>6</v>
      </c>
      <c r="U52" s="241"/>
      <c r="V52" s="278">
        <v>48</v>
      </c>
      <c r="W52" s="230" t="str">
        <f t="shared" ca="1" si="23"/>
        <v/>
      </c>
      <c r="X52" s="402">
        <f t="shared" ca="1" si="13"/>
        <v>0</v>
      </c>
      <c r="Y52" s="39" t="str">
        <f t="shared" ca="1" si="3"/>
        <v/>
      </c>
      <c r="Z52" s="232">
        <f>RANK(S52,$S$5:$S$64,0)+COUNTIF($S$5:S52,S52)-1</f>
        <v>48</v>
      </c>
      <c r="AA52" s="233">
        <f t="shared" si="24"/>
        <v>0</v>
      </c>
      <c r="AB52" s="234">
        <f t="shared" si="14"/>
        <v>0</v>
      </c>
      <c r="AC52" s="234">
        <f t="shared" si="25"/>
        <v>0</v>
      </c>
      <c r="AD52" s="234">
        <f t="shared" si="15"/>
        <v>0</v>
      </c>
      <c r="AE52" s="234">
        <f t="shared" si="26"/>
        <v>0</v>
      </c>
      <c r="AF52" s="234">
        <f t="shared" si="16"/>
        <v>0</v>
      </c>
      <c r="AG52" s="234">
        <f t="shared" si="27"/>
        <v>0</v>
      </c>
      <c r="AH52" s="234">
        <f t="shared" si="17"/>
        <v>0</v>
      </c>
      <c r="AI52" s="234">
        <f t="shared" si="28"/>
        <v>0</v>
      </c>
      <c r="AJ52" s="234">
        <f t="shared" si="18"/>
        <v>0</v>
      </c>
      <c r="AK52" s="234">
        <f t="shared" ca="1" si="19"/>
        <v>0</v>
      </c>
    </row>
    <row r="53" spans="3:37" ht="23.1" customHeight="1">
      <c r="C53" s="235">
        <v>49</v>
      </c>
      <c r="D53" s="236" t="str">
        <f t="shared" si="9"/>
        <v/>
      </c>
      <c r="E53" s="237" t="str">
        <f>IF(ISBLANK('Flight Groups'!C54),"",'Flight Groups'!H54)</f>
        <v/>
      </c>
      <c r="F53" s="237">
        <f t="shared" si="10"/>
        <v>5</v>
      </c>
      <c r="G53" s="237" t="str">
        <f>IF(ISBLANK('Flight Groups'!C54),"",'Flight Groups'!C54)</f>
        <v/>
      </c>
      <c r="H53" s="237" t="str">
        <f t="shared" si="20"/>
        <v/>
      </c>
      <c r="I53" s="488" t="str">
        <f>IF(ISBLANK('Flight Groups'!C54),"",IF(H53=1,"A",IF(H53=2,"B",IF(H53=3,"C",IF(H53=4,"D","E")))))</f>
        <v/>
      </c>
      <c r="J53" s="237" t="str">
        <f>IF(G53="","",(RANK(F53,$F$5:$F$64,0)+COUNTIF($F$5:F53,F53)-1))</f>
        <v/>
      </c>
      <c r="K53" s="238" t="str">
        <f t="shared" ca="1" si="11"/>
        <v/>
      </c>
      <c r="L53" s="294"/>
      <c r="M53" s="295"/>
      <c r="N53" s="239"/>
      <c r="O53" s="239"/>
      <c r="P53" s="546"/>
      <c r="Q53" s="428">
        <f t="shared" si="21"/>
        <v>0</v>
      </c>
      <c r="R53" s="434">
        <f>IF(ISBLANK('Flight Groups'!C54),0,IF(P53="yes",0,(IF(L53=$L$2,L53*60-M53,IF(L53&gt;$L$2,($L$2*60)-(L53-$L$2)*60-M53,L53*60+M53)))-Q53+O53))</f>
        <v>0</v>
      </c>
      <c r="S53" s="399">
        <f t="shared" si="22"/>
        <v>0</v>
      </c>
      <c r="T53" s="240">
        <f t="shared" si="12"/>
        <v>6</v>
      </c>
      <c r="U53" s="243"/>
      <c r="V53" s="278">
        <v>49</v>
      </c>
      <c r="W53" s="230" t="str">
        <f t="shared" ca="1" si="23"/>
        <v/>
      </c>
      <c r="X53" s="402">
        <f t="shared" ca="1" si="13"/>
        <v>0</v>
      </c>
      <c r="Y53" s="39" t="str">
        <f t="shared" ca="1" si="3"/>
        <v/>
      </c>
      <c r="Z53" s="232">
        <f>RANK(S53,$S$5:$S$64,0)+COUNTIF($S$5:S53,S53)-1</f>
        <v>49</v>
      </c>
      <c r="AA53" s="233">
        <f t="shared" si="24"/>
        <v>0</v>
      </c>
      <c r="AB53" s="234">
        <f t="shared" si="14"/>
        <v>0</v>
      </c>
      <c r="AC53" s="234">
        <f t="shared" si="25"/>
        <v>0</v>
      </c>
      <c r="AD53" s="234">
        <f t="shared" si="15"/>
        <v>0</v>
      </c>
      <c r="AE53" s="234">
        <f t="shared" si="26"/>
        <v>0</v>
      </c>
      <c r="AF53" s="234">
        <f t="shared" si="16"/>
        <v>0</v>
      </c>
      <c r="AG53" s="234">
        <f t="shared" si="27"/>
        <v>0</v>
      </c>
      <c r="AH53" s="234">
        <f t="shared" si="17"/>
        <v>0</v>
      </c>
      <c r="AI53" s="234">
        <f t="shared" si="28"/>
        <v>0</v>
      </c>
      <c r="AJ53" s="234">
        <f t="shared" si="18"/>
        <v>0</v>
      </c>
      <c r="AK53" s="234">
        <f t="shared" ca="1" si="19"/>
        <v>0</v>
      </c>
    </row>
    <row r="54" spans="3:37" ht="23.1" customHeight="1">
      <c r="C54" s="235">
        <v>50</v>
      </c>
      <c r="D54" s="236" t="str">
        <f t="shared" si="9"/>
        <v/>
      </c>
      <c r="E54" s="237" t="str">
        <f>IF(ISBLANK('Flight Groups'!C55),"",'Flight Groups'!H55)</f>
        <v/>
      </c>
      <c r="F54" s="237">
        <f t="shared" si="10"/>
        <v>5</v>
      </c>
      <c r="G54" s="237" t="str">
        <f>IF(ISBLANK('Flight Groups'!C55),"",'Flight Groups'!C55)</f>
        <v/>
      </c>
      <c r="H54" s="237" t="str">
        <f t="shared" si="20"/>
        <v/>
      </c>
      <c r="I54" s="488" t="str">
        <f>IF(ISBLANK('Flight Groups'!C55),"",IF(H54=1,"A",IF(H54=2,"B",IF(H54=3,"C",IF(H54=4,"D","E")))))</f>
        <v/>
      </c>
      <c r="J54" s="237" t="str">
        <f>IF(G54="","",(RANK(F54,$F$5:$F$64,0)+COUNTIF($F$5:F54,F54)-1))</f>
        <v/>
      </c>
      <c r="K54" s="238" t="str">
        <f t="shared" ca="1" si="11"/>
        <v/>
      </c>
      <c r="L54" s="294"/>
      <c r="M54" s="295"/>
      <c r="N54" s="239"/>
      <c r="O54" s="239"/>
      <c r="P54" s="546"/>
      <c r="Q54" s="428">
        <f t="shared" si="21"/>
        <v>0</v>
      </c>
      <c r="R54" s="434">
        <f>IF(ISBLANK('Flight Groups'!C55),0,IF(P54="yes",0,(IF(L54=$L$2,L54*60-M54,IF(L54&gt;$L$2,($L$2*60)-(L54-$L$2)*60-M54,L54*60+M54)))-Q54+O54))</f>
        <v>0</v>
      </c>
      <c r="S54" s="399">
        <f t="shared" si="22"/>
        <v>0</v>
      </c>
      <c r="T54" s="240">
        <f t="shared" si="12"/>
        <v>6</v>
      </c>
      <c r="U54" s="241"/>
      <c r="V54" s="278">
        <v>50</v>
      </c>
      <c r="W54" s="230" t="str">
        <f t="shared" ca="1" si="23"/>
        <v/>
      </c>
      <c r="X54" s="402">
        <f t="shared" ca="1" si="13"/>
        <v>0</v>
      </c>
      <c r="Y54" s="39" t="str">
        <f t="shared" ca="1" si="3"/>
        <v/>
      </c>
      <c r="Z54" s="232">
        <f>RANK(S54,$S$5:$S$64,0)+COUNTIF($S$5:S54,S54)-1</f>
        <v>50</v>
      </c>
      <c r="AA54" s="233">
        <f t="shared" si="24"/>
        <v>0</v>
      </c>
      <c r="AB54" s="234">
        <f t="shared" si="14"/>
        <v>0</v>
      </c>
      <c r="AC54" s="234">
        <f t="shared" si="25"/>
        <v>0</v>
      </c>
      <c r="AD54" s="234">
        <f t="shared" si="15"/>
        <v>0</v>
      </c>
      <c r="AE54" s="234">
        <f t="shared" si="26"/>
        <v>0</v>
      </c>
      <c r="AF54" s="234">
        <f t="shared" si="16"/>
        <v>0</v>
      </c>
      <c r="AG54" s="234">
        <f t="shared" si="27"/>
        <v>0</v>
      </c>
      <c r="AH54" s="234">
        <f t="shared" si="17"/>
        <v>0</v>
      </c>
      <c r="AI54" s="234">
        <f t="shared" si="28"/>
        <v>0</v>
      </c>
      <c r="AJ54" s="234">
        <f t="shared" si="18"/>
        <v>0</v>
      </c>
      <c r="AK54" s="234">
        <f t="shared" ca="1" si="19"/>
        <v>0</v>
      </c>
    </row>
    <row r="55" spans="3:37" ht="23.1" customHeight="1">
      <c r="C55" s="235">
        <v>51</v>
      </c>
      <c r="D55" s="236" t="str">
        <f t="shared" si="9"/>
        <v/>
      </c>
      <c r="E55" s="237" t="str">
        <f>IF(ISBLANK('Flight Groups'!C56),"",'Flight Groups'!H56)</f>
        <v/>
      </c>
      <c r="F55" s="237">
        <f t="shared" si="10"/>
        <v>5</v>
      </c>
      <c r="G55" s="237" t="str">
        <f>IF(ISBLANK('Flight Groups'!C56),"",'Flight Groups'!C56)</f>
        <v/>
      </c>
      <c r="H55" s="237" t="str">
        <f t="shared" si="20"/>
        <v/>
      </c>
      <c r="I55" s="488" t="str">
        <f>IF(ISBLANK('Flight Groups'!C56),"",IF(H55=1,"A",IF(H55=2,"B",IF(H55=3,"C",IF(H55=4,"D","E")))))</f>
        <v/>
      </c>
      <c r="J55" s="237" t="str">
        <f>IF(G55="","",(RANK(F55,$F$5:$F$64,0)+COUNTIF($F$5:F55,F55)-1))</f>
        <v/>
      </c>
      <c r="K55" s="238" t="str">
        <f t="shared" ca="1" si="11"/>
        <v/>
      </c>
      <c r="L55" s="294"/>
      <c r="M55" s="295"/>
      <c r="N55" s="239"/>
      <c r="O55" s="239"/>
      <c r="P55" s="546"/>
      <c r="Q55" s="428">
        <f t="shared" si="21"/>
        <v>0</v>
      </c>
      <c r="R55" s="434">
        <f>IF(ISBLANK('Flight Groups'!C56),0,IF(P55="yes",0,(IF(L55=$L$2,L55*60-M55,IF(L55&gt;$L$2,($L$2*60)-(L55-$L$2)*60-M55,L55*60+M55)))-Q55+O55))</f>
        <v>0</v>
      </c>
      <c r="S55" s="399">
        <f t="shared" si="22"/>
        <v>0</v>
      </c>
      <c r="T55" s="240">
        <f t="shared" si="12"/>
        <v>6</v>
      </c>
      <c r="U55" s="241"/>
      <c r="V55" s="278">
        <v>51</v>
      </c>
      <c r="W55" s="230" t="str">
        <f t="shared" ca="1" si="23"/>
        <v/>
      </c>
      <c r="X55" s="402">
        <f t="shared" ca="1" si="13"/>
        <v>0</v>
      </c>
      <c r="Y55" s="39" t="str">
        <f t="shared" ca="1" si="3"/>
        <v/>
      </c>
      <c r="Z55" s="232">
        <f>RANK(S55,$S$5:$S$64,0)+COUNTIF($S$5:S55,S55)-1</f>
        <v>51</v>
      </c>
      <c r="AA55" s="233">
        <f t="shared" si="24"/>
        <v>0</v>
      </c>
      <c r="AB55" s="234">
        <f t="shared" si="14"/>
        <v>0</v>
      </c>
      <c r="AC55" s="234">
        <f t="shared" si="25"/>
        <v>0</v>
      </c>
      <c r="AD55" s="234">
        <f t="shared" si="15"/>
        <v>0</v>
      </c>
      <c r="AE55" s="234">
        <f t="shared" si="26"/>
        <v>0</v>
      </c>
      <c r="AF55" s="234">
        <f t="shared" si="16"/>
        <v>0</v>
      </c>
      <c r="AG55" s="234">
        <f t="shared" si="27"/>
        <v>0</v>
      </c>
      <c r="AH55" s="234">
        <f t="shared" si="17"/>
        <v>0</v>
      </c>
      <c r="AI55" s="234">
        <f t="shared" si="28"/>
        <v>0</v>
      </c>
      <c r="AJ55" s="234">
        <f t="shared" si="18"/>
        <v>0</v>
      </c>
      <c r="AK55" s="234">
        <f t="shared" ca="1" si="19"/>
        <v>0</v>
      </c>
    </row>
    <row r="56" spans="3:37" ht="23.1" customHeight="1">
      <c r="C56" s="235">
        <v>52</v>
      </c>
      <c r="D56" s="236" t="str">
        <f t="shared" si="9"/>
        <v/>
      </c>
      <c r="E56" s="237" t="str">
        <f>IF(ISBLANK('Flight Groups'!C57),"",'Flight Groups'!H57)</f>
        <v/>
      </c>
      <c r="F56" s="237">
        <f t="shared" si="10"/>
        <v>5</v>
      </c>
      <c r="G56" s="237" t="str">
        <f>IF(ISBLANK('Flight Groups'!C57),"",'Flight Groups'!C57)</f>
        <v/>
      </c>
      <c r="H56" s="237" t="str">
        <f t="shared" si="20"/>
        <v/>
      </c>
      <c r="I56" s="488" t="str">
        <f>IF(ISBLANK('Flight Groups'!C57),"",IF(H56=1,"A",IF(H56=2,"B",IF(H56=3,"C",IF(H56=4,"D","E")))))</f>
        <v/>
      </c>
      <c r="J56" s="237" t="str">
        <f>IF(G56="","",(RANK(F56,$F$5:$F$64,0)+COUNTIF($F$5:F56,F56)-1))</f>
        <v/>
      </c>
      <c r="K56" s="238" t="str">
        <f t="shared" ca="1" si="11"/>
        <v/>
      </c>
      <c r="L56" s="294"/>
      <c r="M56" s="295"/>
      <c r="N56" s="239"/>
      <c r="O56" s="239"/>
      <c r="P56" s="546"/>
      <c r="Q56" s="428">
        <f t="shared" si="21"/>
        <v>0</v>
      </c>
      <c r="R56" s="434">
        <f>IF(ISBLANK('Flight Groups'!C57),0,IF(P56="yes",0,(IF(L56=$L$2,L56*60-M56,IF(L56&gt;$L$2,($L$2*60)-(L56-$L$2)*60-M56,L56*60+M56)))-Q56+O56))</f>
        <v>0</v>
      </c>
      <c r="S56" s="399">
        <f t="shared" si="22"/>
        <v>0</v>
      </c>
      <c r="T56" s="240">
        <f t="shared" si="12"/>
        <v>6</v>
      </c>
      <c r="U56" s="243"/>
      <c r="V56" s="278">
        <v>52</v>
      </c>
      <c r="W56" s="230" t="str">
        <f t="shared" ca="1" si="23"/>
        <v/>
      </c>
      <c r="X56" s="402">
        <f t="shared" ca="1" si="13"/>
        <v>0</v>
      </c>
      <c r="Y56" s="39" t="str">
        <f t="shared" ca="1" si="3"/>
        <v/>
      </c>
      <c r="Z56" s="232">
        <f>RANK(S56,$S$5:$S$64,0)+COUNTIF($S$5:S56,S56)-1</f>
        <v>52</v>
      </c>
      <c r="AA56" s="233">
        <f t="shared" si="24"/>
        <v>0</v>
      </c>
      <c r="AB56" s="234">
        <f t="shared" si="14"/>
        <v>0</v>
      </c>
      <c r="AC56" s="234">
        <f t="shared" si="25"/>
        <v>0</v>
      </c>
      <c r="AD56" s="234">
        <f t="shared" si="15"/>
        <v>0</v>
      </c>
      <c r="AE56" s="234">
        <f t="shared" si="26"/>
        <v>0</v>
      </c>
      <c r="AF56" s="234">
        <f t="shared" si="16"/>
        <v>0</v>
      </c>
      <c r="AG56" s="234">
        <f t="shared" si="27"/>
        <v>0</v>
      </c>
      <c r="AH56" s="234">
        <f t="shared" si="17"/>
        <v>0</v>
      </c>
      <c r="AI56" s="234">
        <f t="shared" si="28"/>
        <v>0</v>
      </c>
      <c r="AJ56" s="234">
        <f t="shared" si="18"/>
        <v>0</v>
      </c>
      <c r="AK56" s="234">
        <f t="shared" ca="1" si="19"/>
        <v>0</v>
      </c>
    </row>
    <row r="57" spans="3:37" ht="23.1" customHeight="1">
      <c r="C57" s="235">
        <v>53</v>
      </c>
      <c r="D57" s="236" t="str">
        <f t="shared" si="9"/>
        <v/>
      </c>
      <c r="E57" s="237" t="str">
        <f>IF(ISBLANK('Flight Groups'!C58),"",'Flight Groups'!H58)</f>
        <v/>
      </c>
      <c r="F57" s="237">
        <f t="shared" si="10"/>
        <v>5</v>
      </c>
      <c r="G57" s="237" t="str">
        <f>IF(ISBLANK('Flight Groups'!C58),"",'Flight Groups'!C58)</f>
        <v/>
      </c>
      <c r="H57" s="237" t="str">
        <f t="shared" si="20"/>
        <v/>
      </c>
      <c r="I57" s="488" t="str">
        <f>IF(ISBLANK('Flight Groups'!C58),"",IF(H57=1,"A",IF(H57=2,"B",IF(H57=3,"C",IF(H57=4,"D","E")))))</f>
        <v/>
      </c>
      <c r="J57" s="237" t="str">
        <f>IF(G57="","",(RANK(F57,$F$5:$F$64,0)+COUNTIF($F$5:F57,F57)-1))</f>
        <v/>
      </c>
      <c r="K57" s="238" t="str">
        <f t="shared" ca="1" si="11"/>
        <v/>
      </c>
      <c r="L57" s="294"/>
      <c r="M57" s="295"/>
      <c r="N57" s="239"/>
      <c r="O57" s="239"/>
      <c r="P57" s="546"/>
      <c r="Q57" s="428">
        <f t="shared" si="21"/>
        <v>0</v>
      </c>
      <c r="R57" s="434">
        <f>IF(ISBLANK('Flight Groups'!C58),0,IF(P57="yes",0,(IF(L57=$L$2,L57*60-M57,IF(L57&gt;$L$2,($L$2*60)-(L57-$L$2)*60-M57,L57*60+M57)))-Q57+O57))</f>
        <v>0</v>
      </c>
      <c r="S57" s="399">
        <f t="shared" si="22"/>
        <v>0</v>
      </c>
      <c r="T57" s="240">
        <f t="shared" si="12"/>
        <v>6</v>
      </c>
      <c r="U57" s="241"/>
      <c r="V57" s="278">
        <v>53</v>
      </c>
      <c r="W57" s="230" t="str">
        <f t="shared" ca="1" si="23"/>
        <v/>
      </c>
      <c r="X57" s="402">
        <f t="shared" ca="1" si="13"/>
        <v>0</v>
      </c>
      <c r="Y57" s="39" t="str">
        <f t="shared" ca="1" si="3"/>
        <v/>
      </c>
      <c r="Z57" s="232">
        <f>RANK(S57,$S$5:$S$64,0)+COUNTIF($S$5:S57,S57)-1</f>
        <v>53</v>
      </c>
      <c r="AA57" s="233">
        <f t="shared" si="24"/>
        <v>0</v>
      </c>
      <c r="AB57" s="234">
        <f t="shared" si="14"/>
        <v>0</v>
      </c>
      <c r="AC57" s="234">
        <f t="shared" si="25"/>
        <v>0</v>
      </c>
      <c r="AD57" s="234">
        <f t="shared" si="15"/>
        <v>0</v>
      </c>
      <c r="AE57" s="234">
        <f t="shared" si="26"/>
        <v>0</v>
      </c>
      <c r="AF57" s="234">
        <f t="shared" si="16"/>
        <v>0</v>
      </c>
      <c r="AG57" s="234">
        <f t="shared" si="27"/>
        <v>0</v>
      </c>
      <c r="AH57" s="234">
        <f t="shared" si="17"/>
        <v>0</v>
      </c>
      <c r="AI57" s="234">
        <f t="shared" si="28"/>
        <v>0</v>
      </c>
      <c r="AJ57" s="234">
        <f t="shared" si="18"/>
        <v>0</v>
      </c>
      <c r="AK57" s="234">
        <f t="shared" ca="1" si="19"/>
        <v>0</v>
      </c>
    </row>
    <row r="58" spans="3:37" ht="23.1" customHeight="1">
      <c r="C58" s="235">
        <v>54</v>
      </c>
      <c r="D58" s="236" t="str">
        <f t="shared" si="9"/>
        <v/>
      </c>
      <c r="E58" s="237" t="str">
        <f>IF(ISBLANK('Flight Groups'!C59),"",'Flight Groups'!H59)</f>
        <v/>
      </c>
      <c r="F58" s="237">
        <f t="shared" si="10"/>
        <v>5</v>
      </c>
      <c r="G58" s="237" t="str">
        <f>IF(ISBLANK('Flight Groups'!C59),"",'Flight Groups'!C59)</f>
        <v/>
      </c>
      <c r="H58" s="237" t="str">
        <f t="shared" si="20"/>
        <v/>
      </c>
      <c r="I58" s="488" t="str">
        <f>IF(ISBLANK('Flight Groups'!C59),"",IF(H58=1,"A",IF(H58=2,"B",IF(H58=3,"C",IF(H58=4,"D","E")))))</f>
        <v/>
      </c>
      <c r="J58" s="237" t="str">
        <f>IF(G58="","",(RANK(F58,$F$5:$F$64,0)+COUNTIF($F$5:F58,F58)-1))</f>
        <v/>
      </c>
      <c r="K58" s="238" t="str">
        <f t="shared" ca="1" si="11"/>
        <v/>
      </c>
      <c r="L58" s="294"/>
      <c r="M58" s="295"/>
      <c r="N58" s="239"/>
      <c r="O58" s="239"/>
      <c r="P58" s="546"/>
      <c r="Q58" s="428">
        <f t="shared" si="21"/>
        <v>0</v>
      </c>
      <c r="R58" s="434">
        <f>IF(ISBLANK('Flight Groups'!C59),0,IF(P58="yes",0,(IF(L58=$L$2,L58*60-M58,IF(L58&gt;$L$2,($L$2*60)-(L58-$L$2)*60-M58,L58*60+M58)))-Q58+O58))</f>
        <v>0</v>
      </c>
      <c r="S58" s="399">
        <f t="shared" si="22"/>
        <v>0</v>
      </c>
      <c r="T58" s="240">
        <f t="shared" si="12"/>
        <v>6</v>
      </c>
      <c r="U58" s="241"/>
      <c r="V58" s="278">
        <v>54</v>
      </c>
      <c r="W58" s="230" t="str">
        <f t="shared" ca="1" si="23"/>
        <v/>
      </c>
      <c r="X58" s="402">
        <f t="shared" ca="1" si="13"/>
        <v>0</v>
      </c>
      <c r="Y58" s="39" t="str">
        <f t="shared" ca="1" si="3"/>
        <v/>
      </c>
      <c r="Z58" s="232">
        <f>RANK(S58,$S$5:$S$64,0)+COUNTIF($S$5:S58,S58)-1</f>
        <v>54</v>
      </c>
      <c r="AA58" s="233">
        <f t="shared" si="24"/>
        <v>0</v>
      </c>
      <c r="AB58" s="234">
        <f t="shared" si="14"/>
        <v>0</v>
      </c>
      <c r="AC58" s="234">
        <f t="shared" si="25"/>
        <v>0</v>
      </c>
      <c r="AD58" s="234">
        <f t="shared" si="15"/>
        <v>0</v>
      </c>
      <c r="AE58" s="234">
        <f t="shared" si="26"/>
        <v>0</v>
      </c>
      <c r="AF58" s="234">
        <f t="shared" si="16"/>
        <v>0</v>
      </c>
      <c r="AG58" s="234">
        <f t="shared" si="27"/>
        <v>0</v>
      </c>
      <c r="AH58" s="234">
        <f t="shared" si="17"/>
        <v>0</v>
      </c>
      <c r="AI58" s="234">
        <f t="shared" si="28"/>
        <v>0</v>
      </c>
      <c r="AJ58" s="234">
        <f t="shared" si="18"/>
        <v>0</v>
      </c>
      <c r="AK58" s="234">
        <f t="shared" ca="1" si="19"/>
        <v>0</v>
      </c>
    </row>
    <row r="59" spans="3:37" ht="23.1" customHeight="1">
      <c r="C59" s="235">
        <v>55</v>
      </c>
      <c r="D59" s="236" t="str">
        <f t="shared" si="9"/>
        <v/>
      </c>
      <c r="E59" s="237" t="str">
        <f>IF(ISBLANK('Flight Groups'!C60),"",'Flight Groups'!H60)</f>
        <v/>
      </c>
      <c r="F59" s="237">
        <f t="shared" si="10"/>
        <v>5</v>
      </c>
      <c r="G59" s="237" t="str">
        <f>IF(ISBLANK('Flight Groups'!C60),"",'Flight Groups'!C60)</f>
        <v/>
      </c>
      <c r="H59" s="237" t="str">
        <f t="shared" si="20"/>
        <v/>
      </c>
      <c r="I59" s="488" t="str">
        <f>IF(ISBLANK('Flight Groups'!C60),"",IF(H59=1,"A",IF(H59=2,"B",IF(H59=3,"C",IF(H59=4,"D","E")))))</f>
        <v/>
      </c>
      <c r="J59" s="237" t="str">
        <f>IF(G59="","",(RANK(F59,$F$5:$F$64,0)+COUNTIF($F$5:F59,F59)-1))</f>
        <v/>
      </c>
      <c r="K59" s="238" t="str">
        <f t="shared" ca="1" si="11"/>
        <v/>
      </c>
      <c r="L59" s="294"/>
      <c r="M59" s="295"/>
      <c r="N59" s="239"/>
      <c r="O59" s="239"/>
      <c r="P59" s="546"/>
      <c r="Q59" s="428">
        <f t="shared" si="21"/>
        <v>0</v>
      </c>
      <c r="R59" s="434">
        <f>IF(ISBLANK('Flight Groups'!C60),0,IF(P59="yes",0,(IF(L59=$L$2,L59*60-M59,IF(L59&gt;$L$2,($L$2*60)-(L59-$L$2)*60-M59,L59*60+M59)))-Q59+O59))</f>
        <v>0</v>
      </c>
      <c r="S59" s="399">
        <f t="shared" si="22"/>
        <v>0</v>
      </c>
      <c r="T59" s="240">
        <f t="shared" si="12"/>
        <v>6</v>
      </c>
      <c r="U59" s="241"/>
      <c r="V59" s="278">
        <v>55</v>
      </c>
      <c r="W59" s="230" t="str">
        <f t="shared" ca="1" si="23"/>
        <v/>
      </c>
      <c r="X59" s="402">
        <f t="shared" ca="1" si="13"/>
        <v>0</v>
      </c>
      <c r="Y59" s="39" t="str">
        <f t="shared" ca="1" si="3"/>
        <v/>
      </c>
      <c r="Z59" s="232">
        <f>RANK(S59,$S$5:$S$64,0)+COUNTIF($S$5:S59,S59)-1</f>
        <v>55</v>
      </c>
      <c r="AA59" s="233">
        <f t="shared" si="24"/>
        <v>0</v>
      </c>
      <c r="AB59" s="234">
        <f t="shared" si="14"/>
        <v>0</v>
      </c>
      <c r="AC59" s="234">
        <f t="shared" si="25"/>
        <v>0</v>
      </c>
      <c r="AD59" s="234">
        <f t="shared" si="15"/>
        <v>0</v>
      </c>
      <c r="AE59" s="234">
        <f t="shared" si="26"/>
        <v>0</v>
      </c>
      <c r="AF59" s="234">
        <f t="shared" si="16"/>
        <v>0</v>
      </c>
      <c r="AG59" s="234">
        <f t="shared" si="27"/>
        <v>0</v>
      </c>
      <c r="AH59" s="234">
        <f t="shared" si="17"/>
        <v>0</v>
      </c>
      <c r="AI59" s="234">
        <f t="shared" si="28"/>
        <v>0</v>
      </c>
      <c r="AJ59" s="234">
        <f t="shared" si="18"/>
        <v>0</v>
      </c>
      <c r="AK59" s="234">
        <f t="shared" ca="1" si="19"/>
        <v>0</v>
      </c>
    </row>
    <row r="60" spans="3:37" ht="23.1" customHeight="1">
      <c r="C60" s="235">
        <v>56</v>
      </c>
      <c r="D60" s="236" t="str">
        <f t="shared" si="9"/>
        <v/>
      </c>
      <c r="E60" s="237" t="str">
        <f>IF(ISBLANK('Flight Groups'!C61),"",'Flight Groups'!H61)</f>
        <v/>
      </c>
      <c r="F60" s="237">
        <f t="shared" si="10"/>
        <v>5</v>
      </c>
      <c r="G60" s="237" t="str">
        <f>IF(ISBLANK('Flight Groups'!C61),"",'Flight Groups'!C61)</f>
        <v/>
      </c>
      <c r="H60" s="237" t="str">
        <f t="shared" si="20"/>
        <v/>
      </c>
      <c r="I60" s="488" t="str">
        <f>IF(ISBLANK('Flight Groups'!C61),"",IF(H60=1,"A",IF(H60=2,"B",IF(H60=3,"C",IF(H60=4,"D","E")))))</f>
        <v/>
      </c>
      <c r="J60" s="237" t="str">
        <f>IF(G60="","",(RANK(F60,$F$5:$F$64,0)+COUNTIF($F$5:F60,F60)-1))</f>
        <v/>
      </c>
      <c r="K60" s="238" t="str">
        <f t="shared" ca="1" si="11"/>
        <v/>
      </c>
      <c r="L60" s="294"/>
      <c r="M60" s="295"/>
      <c r="N60" s="239"/>
      <c r="O60" s="239"/>
      <c r="P60" s="546"/>
      <c r="Q60" s="428">
        <f t="shared" si="21"/>
        <v>0</v>
      </c>
      <c r="R60" s="434">
        <f>IF(ISBLANK('Flight Groups'!C61),0,IF(P60="yes",0,(IF(L60=$L$2,L60*60-M60,IF(L60&gt;$L$2,($L$2*60)-(L60-$L$2)*60-M60,L60*60+M60)))-Q60+O60))</f>
        <v>0</v>
      </c>
      <c r="S60" s="399">
        <f t="shared" si="22"/>
        <v>0</v>
      </c>
      <c r="T60" s="240">
        <f t="shared" si="12"/>
        <v>6</v>
      </c>
      <c r="U60" s="241"/>
      <c r="V60" s="278">
        <v>56</v>
      </c>
      <c r="W60" s="230" t="str">
        <f t="shared" ca="1" si="23"/>
        <v/>
      </c>
      <c r="X60" s="402">
        <f t="shared" ca="1" si="13"/>
        <v>0</v>
      </c>
      <c r="Y60" s="39" t="str">
        <f t="shared" ca="1" si="3"/>
        <v/>
      </c>
      <c r="Z60" s="232">
        <f>RANK(S60,$S$5:$S$64,0)+COUNTIF($S$5:S60,S60)-1</f>
        <v>56</v>
      </c>
      <c r="AA60" s="233">
        <f t="shared" si="24"/>
        <v>0</v>
      </c>
      <c r="AB60" s="234">
        <f t="shared" si="14"/>
        <v>0</v>
      </c>
      <c r="AC60" s="234">
        <f t="shared" si="25"/>
        <v>0</v>
      </c>
      <c r="AD60" s="234">
        <f t="shared" si="15"/>
        <v>0</v>
      </c>
      <c r="AE60" s="234">
        <f t="shared" si="26"/>
        <v>0</v>
      </c>
      <c r="AF60" s="234">
        <f t="shared" si="16"/>
        <v>0</v>
      </c>
      <c r="AG60" s="234">
        <f t="shared" si="27"/>
        <v>0</v>
      </c>
      <c r="AH60" s="234">
        <f t="shared" si="17"/>
        <v>0</v>
      </c>
      <c r="AI60" s="234">
        <f t="shared" si="28"/>
        <v>0</v>
      </c>
      <c r="AJ60" s="234">
        <f t="shared" si="18"/>
        <v>0</v>
      </c>
      <c r="AK60" s="234">
        <f t="shared" ca="1" si="19"/>
        <v>0</v>
      </c>
    </row>
    <row r="61" spans="3:37" ht="23.1" customHeight="1">
      <c r="C61" s="235">
        <v>57</v>
      </c>
      <c r="D61" s="236" t="str">
        <f t="shared" si="9"/>
        <v/>
      </c>
      <c r="E61" s="237" t="str">
        <f>IF(ISBLANK('Flight Groups'!C62),"",'Flight Groups'!H62)</f>
        <v/>
      </c>
      <c r="F61" s="237">
        <f t="shared" si="10"/>
        <v>5</v>
      </c>
      <c r="G61" s="237" t="str">
        <f>IF(ISBLANK('Flight Groups'!C62),"",'Flight Groups'!C62)</f>
        <v/>
      </c>
      <c r="H61" s="237" t="str">
        <f t="shared" si="20"/>
        <v/>
      </c>
      <c r="I61" s="488" t="str">
        <f>IF(ISBLANK('Flight Groups'!C62),"",IF(H61=1,"A",IF(H61=2,"B",IF(H61=3,"C",IF(H61=4,"D","E")))))</f>
        <v/>
      </c>
      <c r="J61" s="237" t="str">
        <f>IF(G61="","",(RANK(F61,$F$5:$F$64,0)+COUNTIF($F$5:F61,F61)-1))</f>
        <v/>
      </c>
      <c r="K61" s="238" t="str">
        <f t="shared" ca="1" si="11"/>
        <v/>
      </c>
      <c r="L61" s="294"/>
      <c r="M61" s="295"/>
      <c r="N61" s="239"/>
      <c r="O61" s="239"/>
      <c r="P61" s="546"/>
      <c r="Q61" s="428">
        <f t="shared" si="21"/>
        <v>0</v>
      </c>
      <c r="R61" s="434">
        <f>IF(ISBLANK('Flight Groups'!C62),0,IF(P61="yes",0,(IF(L61=$L$2,L61*60-M61,IF(L61&gt;$L$2,($L$2*60)-(L61-$L$2)*60-M61,L61*60+M61)))-Q61+O61))</f>
        <v>0</v>
      </c>
      <c r="S61" s="399">
        <f t="shared" si="22"/>
        <v>0</v>
      </c>
      <c r="T61" s="240">
        <f t="shared" si="12"/>
        <v>6</v>
      </c>
      <c r="U61" s="241"/>
      <c r="V61" s="278">
        <v>57</v>
      </c>
      <c r="W61" s="230" t="str">
        <f t="shared" ca="1" si="23"/>
        <v/>
      </c>
      <c r="X61" s="402">
        <f t="shared" ca="1" si="13"/>
        <v>0</v>
      </c>
      <c r="Y61" s="39" t="str">
        <f t="shared" ca="1" si="3"/>
        <v/>
      </c>
      <c r="Z61" s="232">
        <f>RANK(S61,$S$5:$S$64,0)+COUNTIF($S$5:S61,S61)-1</f>
        <v>57</v>
      </c>
      <c r="AA61" s="233">
        <f t="shared" si="24"/>
        <v>0</v>
      </c>
      <c r="AB61" s="234">
        <f t="shared" si="14"/>
        <v>0</v>
      </c>
      <c r="AC61" s="234">
        <f t="shared" si="25"/>
        <v>0</v>
      </c>
      <c r="AD61" s="234">
        <f t="shared" si="15"/>
        <v>0</v>
      </c>
      <c r="AE61" s="234">
        <f t="shared" si="26"/>
        <v>0</v>
      </c>
      <c r="AF61" s="234">
        <f t="shared" si="16"/>
        <v>0</v>
      </c>
      <c r="AG61" s="234">
        <f t="shared" si="27"/>
        <v>0</v>
      </c>
      <c r="AH61" s="234">
        <f t="shared" si="17"/>
        <v>0</v>
      </c>
      <c r="AI61" s="234">
        <f t="shared" si="28"/>
        <v>0</v>
      </c>
      <c r="AJ61" s="234">
        <f t="shared" si="18"/>
        <v>0</v>
      </c>
      <c r="AK61" s="234">
        <f t="shared" ca="1" si="19"/>
        <v>0</v>
      </c>
    </row>
    <row r="62" spans="3:37" ht="23.1" customHeight="1">
      <c r="C62" s="235">
        <v>58</v>
      </c>
      <c r="D62" s="236" t="str">
        <f t="shared" si="9"/>
        <v/>
      </c>
      <c r="E62" s="237" t="str">
        <f>IF(ISBLANK('Flight Groups'!C63),"",'Flight Groups'!H63)</f>
        <v/>
      </c>
      <c r="F62" s="237">
        <f t="shared" si="10"/>
        <v>5</v>
      </c>
      <c r="G62" s="237" t="str">
        <f>IF(ISBLANK('Flight Groups'!C63),"",'Flight Groups'!C63)</f>
        <v/>
      </c>
      <c r="H62" s="237" t="str">
        <f t="shared" si="20"/>
        <v/>
      </c>
      <c r="I62" s="488" t="str">
        <f>IF(ISBLANK('Flight Groups'!C63),"",IF(H62=1,"A",IF(H62=2,"B",IF(H62=3,"C",IF(H62=4,"D","E")))))</f>
        <v/>
      </c>
      <c r="J62" s="237" t="str">
        <f>IF(G62="","",(RANK(F62,$F$5:$F$64,0)+COUNTIF($F$5:F62,F62)-1))</f>
        <v/>
      </c>
      <c r="K62" s="238" t="str">
        <f t="shared" ca="1" si="11"/>
        <v/>
      </c>
      <c r="L62" s="294"/>
      <c r="M62" s="295"/>
      <c r="N62" s="239"/>
      <c r="O62" s="239"/>
      <c r="P62" s="546"/>
      <c r="Q62" s="428">
        <f t="shared" si="21"/>
        <v>0</v>
      </c>
      <c r="R62" s="434">
        <f>IF(ISBLANK('Flight Groups'!C63),0,IF(P62="yes",0,(IF(L62=$L$2,L62*60-M62,IF(L62&gt;$L$2,($L$2*60)-(L62-$L$2)*60-M62,L62*60+M62)))-Q62+O62))</f>
        <v>0</v>
      </c>
      <c r="S62" s="399">
        <f t="shared" si="22"/>
        <v>0</v>
      </c>
      <c r="T62" s="240">
        <f t="shared" si="12"/>
        <v>6</v>
      </c>
      <c r="U62" s="242"/>
      <c r="V62" s="278">
        <v>58</v>
      </c>
      <c r="W62" s="230" t="str">
        <f t="shared" ca="1" si="23"/>
        <v/>
      </c>
      <c r="X62" s="402">
        <f t="shared" ca="1" si="13"/>
        <v>0</v>
      </c>
      <c r="Y62" s="39" t="str">
        <f t="shared" ca="1" si="3"/>
        <v/>
      </c>
      <c r="Z62" s="232">
        <f>RANK(S62,$S$5:$S$64,0)+COUNTIF($S$5:S62,S62)-1</f>
        <v>58</v>
      </c>
      <c r="AA62" s="233">
        <f t="shared" si="24"/>
        <v>0</v>
      </c>
      <c r="AB62" s="234">
        <f t="shared" si="14"/>
        <v>0</v>
      </c>
      <c r="AC62" s="234">
        <f t="shared" si="25"/>
        <v>0</v>
      </c>
      <c r="AD62" s="234">
        <f t="shared" si="15"/>
        <v>0</v>
      </c>
      <c r="AE62" s="234">
        <f t="shared" si="26"/>
        <v>0</v>
      </c>
      <c r="AF62" s="234">
        <f t="shared" si="16"/>
        <v>0</v>
      </c>
      <c r="AG62" s="234">
        <f t="shared" si="27"/>
        <v>0</v>
      </c>
      <c r="AH62" s="234">
        <f t="shared" si="17"/>
        <v>0</v>
      </c>
      <c r="AI62" s="234">
        <f t="shared" si="28"/>
        <v>0</v>
      </c>
      <c r="AJ62" s="234">
        <f t="shared" si="18"/>
        <v>0</v>
      </c>
      <c r="AK62" s="234">
        <f t="shared" ca="1" si="19"/>
        <v>0</v>
      </c>
    </row>
    <row r="63" spans="3:37" ht="23.1" customHeight="1">
      <c r="C63" s="235">
        <v>59</v>
      </c>
      <c r="D63" s="236" t="str">
        <f t="shared" si="9"/>
        <v/>
      </c>
      <c r="E63" s="237" t="str">
        <f>IF(ISBLANK('Flight Groups'!C64),"",'Flight Groups'!H64)</f>
        <v/>
      </c>
      <c r="F63" s="237">
        <f t="shared" si="10"/>
        <v>5</v>
      </c>
      <c r="G63" s="237" t="str">
        <f>IF(ISBLANK('Flight Groups'!C64),"",'Flight Groups'!C64)</f>
        <v/>
      </c>
      <c r="H63" s="237" t="str">
        <f t="shared" si="20"/>
        <v/>
      </c>
      <c r="I63" s="488" t="str">
        <f>IF(ISBLANK('Flight Groups'!C64),"",IF(H63=1,"A",IF(H63=2,"B",IF(H63=3,"C",IF(H63=4,"D","E")))))</f>
        <v/>
      </c>
      <c r="J63" s="237" t="str">
        <f>IF(G63="","",(RANK(F63,$F$5:$F$64,0)+COUNTIF($F$5:F63,F63)-1))</f>
        <v/>
      </c>
      <c r="K63" s="238" t="str">
        <f t="shared" ca="1" si="11"/>
        <v/>
      </c>
      <c r="L63" s="294"/>
      <c r="M63" s="295"/>
      <c r="N63" s="239"/>
      <c r="O63" s="239"/>
      <c r="P63" s="546"/>
      <c r="Q63" s="428">
        <f t="shared" si="21"/>
        <v>0</v>
      </c>
      <c r="R63" s="434">
        <f>IF(ISBLANK('Flight Groups'!C64),0,IF(P63="yes",0,(IF(L63=$L$2,L63*60-M63,IF(L63&gt;$L$2,($L$2*60)-(L63-$L$2)*60-M63,L63*60+M63)))-Q63+O63))</f>
        <v>0</v>
      </c>
      <c r="S63" s="399">
        <f t="shared" si="22"/>
        <v>0</v>
      </c>
      <c r="T63" s="240">
        <f t="shared" si="12"/>
        <v>6</v>
      </c>
      <c r="U63" s="35"/>
      <c r="V63" s="278">
        <v>59</v>
      </c>
      <c r="W63" s="230" t="str">
        <f t="shared" ca="1" si="23"/>
        <v/>
      </c>
      <c r="X63" s="402">
        <f t="shared" ca="1" si="13"/>
        <v>0</v>
      </c>
      <c r="Y63" s="39" t="str">
        <f t="shared" ca="1" si="3"/>
        <v/>
      </c>
      <c r="Z63" s="232">
        <f>RANK(S63,$S$5:$S$64,0)+COUNTIF($S$5:S63,S63)-1</f>
        <v>59</v>
      </c>
      <c r="AA63" s="233">
        <f t="shared" si="24"/>
        <v>0</v>
      </c>
      <c r="AB63" s="234">
        <f t="shared" si="14"/>
        <v>0</v>
      </c>
      <c r="AC63" s="234">
        <f t="shared" si="25"/>
        <v>0</v>
      </c>
      <c r="AD63" s="234">
        <f t="shared" si="15"/>
        <v>0</v>
      </c>
      <c r="AE63" s="234">
        <f t="shared" si="26"/>
        <v>0</v>
      </c>
      <c r="AF63" s="234">
        <f t="shared" si="16"/>
        <v>0</v>
      </c>
      <c r="AG63" s="234">
        <f t="shared" si="27"/>
        <v>0</v>
      </c>
      <c r="AH63" s="234">
        <f t="shared" si="17"/>
        <v>0</v>
      </c>
      <c r="AI63" s="234">
        <f t="shared" si="28"/>
        <v>0</v>
      </c>
      <c r="AJ63" s="234">
        <f t="shared" si="18"/>
        <v>0</v>
      </c>
      <c r="AK63" s="234">
        <f t="shared" ca="1" si="19"/>
        <v>0</v>
      </c>
    </row>
    <row r="64" spans="3:37" ht="23.1" customHeight="1" thickBot="1">
      <c r="C64" s="244">
        <v>60</v>
      </c>
      <c r="D64" s="245" t="str">
        <f t="shared" si="9"/>
        <v/>
      </c>
      <c r="E64" s="246" t="str">
        <f>IF(ISBLANK('Flight Groups'!C65),"",'Flight Groups'!H65)</f>
        <v/>
      </c>
      <c r="F64" s="246">
        <f t="shared" si="10"/>
        <v>5</v>
      </c>
      <c r="G64" s="246" t="str">
        <f>IF(ISBLANK('Flight Groups'!C65),"",'Flight Groups'!C65)</f>
        <v/>
      </c>
      <c r="H64" s="246" t="str">
        <f t="shared" si="20"/>
        <v/>
      </c>
      <c r="I64" s="489" t="str">
        <f>IF(ISBLANK('Flight Groups'!C65),"",IF(H64=1,"A",IF(H64=2,"B",IF(H64=3,"C",IF(H64=4,"D","E")))))</f>
        <v/>
      </c>
      <c r="J64" s="246" t="str">
        <f>IF(G64="","",(RANK(F64,$F$5:$F$64,0)+COUNTIF($F$5:F64,F64)-1))</f>
        <v/>
      </c>
      <c r="K64" s="247" t="str">
        <f t="shared" ca="1" si="11"/>
        <v/>
      </c>
      <c r="L64" s="296"/>
      <c r="M64" s="297"/>
      <c r="N64" s="248"/>
      <c r="O64" s="248"/>
      <c r="P64" s="547"/>
      <c r="Q64" s="429">
        <f t="shared" si="21"/>
        <v>0</v>
      </c>
      <c r="R64" s="435">
        <f>IF(ISBLANK('Flight Groups'!C65),0,IF(P64="yes",0,(IF(L64=$L$2,L64*60-M64,IF(L64&gt;$L$2,($L$2*60)-(L64-$L$2)*60-M64,L64*60+M64)))-Q64+O64))</f>
        <v>0</v>
      </c>
      <c r="S64" s="400">
        <f t="shared" si="22"/>
        <v>0</v>
      </c>
      <c r="T64" s="249">
        <f t="shared" si="12"/>
        <v>6</v>
      </c>
      <c r="U64" s="243"/>
      <c r="V64" s="279">
        <v>60</v>
      </c>
      <c r="W64" s="250" t="str">
        <f t="shared" ca="1" si="23"/>
        <v/>
      </c>
      <c r="X64" s="403">
        <f t="shared" ca="1" si="13"/>
        <v>0</v>
      </c>
      <c r="Y64" s="39" t="str">
        <f t="shared" ca="1" si="3"/>
        <v/>
      </c>
      <c r="Z64" s="232">
        <f>RANK(S64,$S$5:$S$64,0)+COUNTIF($S$5:S64,S64)-1</f>
        <v>60</v>
      </c>
      <c r="AA64" s="233">
        <f t="shared" si="24"/>
        <v>0</v>
      </c>
      <c r="AB64" s="234">
        <f t="shared" si="14"/>
        <v>0</v>
      </c>
      <c r="AC64" s="234">
        <f t="shared" si="25"/>
        <v>0</v>
      </c>
      <c r="AD64" s="234">
        <f t="shared" si="15"/>
        <v>0</v>
      </c>
      <c r="AE64" s="234">
        <f t="shared" si="26"/>
        <v>0</v>
      </c>
      <c r="AF64" s="234">
        <f t="shared" si="16"/>
        <v>0</v>
      </c>
      <c r="AG64" s="234">
        <f t="shared" si="27"/>
        <v>0</v>
      </c>
      <c r="AH64" s="234">
        <f t="shared" si="17"/>
        <v>0</v>
      </c>
      <c r="AI64" s="234">
        <f t="shared" si="28"/>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D71" s="292"/>
      <c r="E71" s="293"/>
      <c r="F71" s="293"/>
      <c r="G71" s="293"/>
      <c r="H71" s="293"/>
      <c r="I71" s="293"/>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3" right="0.3" top="0.5" bottom="0.5" header="0.51180555555555596" footer="0.51180555555555596"/>
  <pageSetup scale="85"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11" sqref="L11"/>
    </sheetView>
  </sheetViews>
  <sheetFormatPr defaultColWidth="8.85546875" defaultRowHeight="14.25"/>
  <cols>
    <col min="1" max="1" width="2.42578125" style="38" customWidth="1"/>
    <col min="2" max="2" width="6.7109375" style="252" customWidth="1"/>
    <col min="3" max="3" width="4.28515625" style="251" hidden="1" customWidth="1"/>
    <col min="4" max="4" width="3.7109375" style="251" customWidth="1"/>
    <col min="5" max="6" width="7.7109375" style="252" hidden="1" customWidth="1"/>
    <col min="7" max="7" width="7.2851562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ustomWidth="1"/>
    <col min="39" max="16384" width="8.85546875" style="38"/>
  </cols>
  <sheetData>
    <row r="1" spans="2:38" ht="25.5">
      <c r="B1" s="36"/>
      <c r="H1" s="253"/>
      <c r="J1" s="253"/>
      <c r="K1" s="253" t="s">
        <v>46</v>
      </c>
      <c r="L1" s="253"/>
      <c r="P1" s="550"/>
      <c r="AD1" s="234"/>
    </row>
    <row r="2" spans="2:38" ht="19.5" customHeight="1">
      <c r="B2" s="36"/>
      <c r="E2" s="38"/>
      <c r="F2" s="38"/>
      <c r="H2" s="258"/>
      <c r="J2" s="258"/>
      <c r="K2" s="258" t="s">
        <v>35</v>
      </c>
      <c r="L2" s="357">
        <v>10</v>
      </c>
      <c r="M2" s="259" t="s">
        <v>36</v>
      </c>
      <c r="N2" s="260"/>
      <c r="O2" s="260"/>
      <c r="P2" s="548"/>
      <c r="Q2" s="260"/>
      <c r="R2" s="261"/>
      <c r="W2" s="392" t="s">
        <v>148</v>
      </c>
      <c r="X2" s="252" t="s">
        <v>102</v>
      </c>
      <c r="AA2" s="262"/>
      <c r="AD2" s="234"/>
    </row>
    <row r="3" spans="2:38" ht="15" customHeight="1" thickBot="1">
      <c r="B3" s="36"/>
      <c r="E3" s="1"/>
      <c r="F3" s="1"/>
      <c r="L3" s="377"/>
      <c r="M3" s="306"/>
      <c r="N3" s="272"/>
      <c r="O3" s="272"/>
      <c r="P3" s="549"/>
      <c r="Q3" s="272"/>
      <c r="R3" s="261"/>
      <c r="T3" s="261"/>
      <c r="U3" s="261"/>
      <c r="V3" s="261"/>
      <c r="W3" s="261"/>
      <c r="Z3" s="274"/>
      <c r="AA3" s="607" t="s">
        <v>30</v>
      </c>
      <c r="AB3" s="607"/>
      <c r="AC3" s="607" t="s">
        <v>31</v>
      </c>
      <c r="AD3" s="607"/>
      <c r="AE3" s="607" t="s">
        <v>32</v>
      </c>
      <c r="AF3" s="607"/>
      <c r="AG3" s="607" t="s">
        <v>33</v>
      </c>
      <c r="AH3" s="607"/>
      <c r="AI3" s="607" t="s">
        <v>71</v>
      </c>
      <c r="AJ3" s="607"/>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5</v>
      </c>
      <c r="E5" s="227" t="str">
        <f>IF(ISBLANK('Flight Groups'!C6),"",'Flight Groups'!I6)</f>
        <v>A</v>
      </c>
      <c r="F5" s="227">
        <f>IF(E5="a",1,IF(E5="b",2,IF(E5="c",3,IF(E5="d",4,5))))</f>
        <v>1</v>
      </c>
      <c r="G5" s="227" t="str">
        <f>IF(ISBLANK('Flight Groups'!C6),"",'Flight Groups'!C6)</f>
        <v>Jon Garber</v>
      </c>
      <c r="H5" s="227">
        <f>IF(G5="","",(SMALL(F$5:F$64,C5)))</f>
        <v>1</v>
      </c>
      <c r="I5" s="487" t="str">
        <f>IF(ISBLANK('Flight Groups'!C6),"",IF(H5=1,"A",IF(H5=2,"B",IF(H5=3,"C",IF(H5=4,"D","E")))))</f>
        <v>A</v>
      </c>
      <c r="J5" s="227">
        <f>IF(G5="","",(RANK(F5,$F$5:$F$64,0)+COUNTIF($F$5:F5,F5)-1))</f>
        <v>58</v>
      </c>
      <c r="K5" s="228" t="str">
        <f ca="1">IF(G5="","",(OFFSET($G$5,MATCH(LARGE($J$5:$J$64,ROW()-ROW($K$5)+1),$J$5:$J$64,0)-1,0)))</f>
        <v>Hal Aasen</v>
      </c>
      <c r="L5" s="369">
        <v>5</v>
      </c>
      <c r="M5" s="370">
        <v>29</v>
      </c>
      <c r="N5" s="368">
        <v>182</v>
      </c>
      <c r="O5" s="368">
        <v>0</v>
      </c>
      <c r="P5" s="545" t="s">
        <v>148</v>
      </c>
      <c r="Q5" s="427">
        <f>IF(P5="yes",0,IF(N5&gt;200,(100+(N5-200)*3),(N5/2)))</f>
        <v>0</v>
      </c>
      <c r="R5" s="433">
        <f>IF(ISBLANK('Flight Groups'!C6),0,IF(P5="yes",0,(IF(L5=$L$2,L5*60-M5,IF(L5&gt;$L$2,($L$2*60)-(L5-$L$2)*60-M5,L5*60+M5)))-Q5+O5))</f>
        <v>0</v>
      </c>
      <c r="S5" s="398">
        <f>IF(R5=0,0,IF(I5="A",AB5,IF(I5="B",AD5,IF(I5="C",AF5,IF(I5="d",AH5,AJ5)))))</f>
        <v>0</v>
      </c>
      <c r="T5" s="229">
        <f>+RANK(S5,$S$5:$S$64)</f>
        <v>5</v>
      </c>
      <c r="U5" s="230"/>
      <c r="V5" s="277">
        <v>1</v>
      </c>
      <c r="W5" s="231" t="str">
        <f t="shared" ref="W5:W36" ca="1" si="0">OFFSET($K$5,MATCH(SMALL($Z$5:$Z$64,ROW()-ROW($W$5)+1),$Z$5:$Z$64,0)-1,0)</f>
        <v>Greg Douglas</v>
      </c>
      <c r="X5" s="401">
        <f ca="1">IF($W$2="YES",((AK5)),"")</f>
        <v>1000</v>
      </c>
      <c r="Y5" s="39" t="str">
        <f t="shared" ref="Y5:Y64" ca="1" si="1">IF(AK5=0,"",IF(COUNTIF(X:X,X5)&gt;1,"TIE",""))</f>
        <v>TIE</v>
      </c>
      <c r="Z5" s="232">
        <f>RANK(S5,$S$5:$S$64,0)+COUNTIF($S$5:S5,S5)-1</f>
        <v>5</v>
      </c>
      <c r="AA5" s="233">
        <f t="shared" ref="AA5:AA36" si="2">IF(I5="A",R5,0)</f>
        <v>0</v>
      </c>
      <c r="AB5" s="234">
        <f>IF(AA5=0,0,(AA5/MAX($AA$5:$AA$64)*1000))</f>
        <v>0</v>
      </c>
      <c r="AC5" s="234">
        <f t="shared" ref="AC5:AC36" si="3">IF(I5="B",R5,0)</f>
        <v>0</v>
      </c>
      <c r="AD5" s="234">
        <f>IF(AC5=0,0,(AC5/MAX($AC$5:$AC$64)*1000))</f>
        <v>0</v>
      </c>
      <c r="AE5" s="234">
        <f t="shared" ref="AE5:AE36" si="4">IF(I5="C",R5,0)</f>
        <v>0</v>
      </c>
      <c r="AF5" s="234">
        <f>IF(AE5=0,0,(AE5/MAX($AE$5:$AE$64)*1000))</f>
        <v>0</v>
      </c>
      <c r="AG5" s="234">
        <f t="shared" ref="AG5:AG36" si="5">IF(I5="D",R5,0)</f>
        <v>0</v>
      </c>
      <c r="AH5" s="234">
        <f>IF(AG5=0,0,(AG5/MAX($AG$5:$AG$64)*1000))</f>
        <v>0</v>
      </c>
      <c r="AI5" s="234">
        <f t="shared" ref="AI5:AI36" si="6">IF(I5="E",R5,0)</f>
        <v>0</v>
      </c>
      <c r="AJ5" s="234">
        <f>IF(AI5=0,0,(AI5/MAX($AI$5:$AI$64)*1000))</f>
        <v>0</v>
      </c>
      <c r="AK5" s="234">
        <f ca="1">INDEX($S$5:$S$64,MATCH(W5,$K$5:$K$64,0))</f>
        <v>1000</v>
      </c>
    </row>
    <row r="6" spans="2:38" ht="23.1" customHeight="1">
      <c r="B6" s="300">
        <f>IF("a"="","",COUNTIF(I:I,"a")-COUNTIFS(I:I,"a",L:L,0))</f>
        <v>3</v>
      </c>
      <c r="C6" s="235">
        <v>2</v>
      </c>
      <c r="D6" s="236">
        <f t="shared" ref="D6:D64" ca="1" si="7">IF(G6="","",(INDEX($C$5:$C$64,MATCH(K6,$G$5:$G$64,0))))</f>
        <v>2</v>
      </c>
      <c r="E6" s="237" t="str">
        <f>IF(ISBLANK('Flight Groups'!C7),"",'Flight Groups'!I7)</f>
        <v>A</v>
      </c>
      <c r="F6" s="237">
        <f t="shared" ref="F6:F64" si="8">IF(E6="a",1,IF(E6="b",2,IF(E6="c",3,IF(E6="d",4,5))))</f>
        <v>1</v>
      </c>
      <c r="G6" s="237" t="str">
        <f>IF(ISBLANK('Flight Groups'!C7),"",'Flight Groups'!C7)</f>
        <v>Greg Douglas</v>
      </c>
      <c r="H6" s="237">
        <f>IF(G6="","",(SMALL(F$5:F$64,C6)))</f>
        <v>1</v>
      </c>
      <c r="I6" s="488" t="str">
        <f>IF(ISBLANK('Flight Groups'!C7),"",IF(H6=1,"A",IF(H6=2,"B",IF(H6=3,"C",IF(H6=4,"D","E")))))</f>
        <v>A</v>
      </c>
      <c r="J6" s="237">
        <f>IF(G6="","",(RANK(F6,$F$5:$F$64,0)+COUNTIF($F$5:F6,F6)-1))</f>
        <v>59</v>
      </c>
      <c r="K6" s="238" t="str">
        <f t="shared" ref="K6:K64" ca="1" si="9">IF(G6="","",(OFFSET($G$5,MATCH(LARGE($J$5:$J$64,ROW()-ROW($K$5)+1),$J$5:$J$64,0)-1,0)))</f>
        <v>Greg Douglas</v>
      </c>
      <c r="L6" s="294">
        <v>9</v>
      </c>
      <c r="M6" s="295">
        <v>52</v>
      </c>
      <c r="N6" s="239">
        <v>172</v>
      </c>
      <c r="O6" s="239">
        <v>45</v>
      </c>
      <c r="P6" s="546"/>
      <c r="Q6" s="588">
        <f t="shared" ref="Q6:Q64" si="10">IF(P6="yes",0,IF(N6&gt;200,(100+(N6-200)*3),(N6/2)))</f>
        <v>86</v>
      </c>
      <c r="R6" s="434">
        <f>IF(ISBLANK('Flight Groups'!C7),0,IF(P6="yes",0,(IF(L6=$L$2,L6*60-M6,IF(L6&gt;$L$2,($L$2*60)-(L6-$L$2)*60-M6,L6*60+M6)))-Q6+O6))</f>
        <v>551</v>
      </c>
      <c r="S6" s="399">
        <f t="shared" ref="S6:S37" si="11">IF(R6=0,0,IF(I6="A",AB6,IF(I6="B",AD6,IF(I6="C",AF6,IF(I6="d",AH6,AJ6)))))</f>
        <v>1000</v>
      </c>
      <c r="T6" s="240">
        <f t="shared" ref="T6:T64" si="12">+RANK(S6,$S$5:$S$64)</f>
        <v>1</v>
      </c>
      <c r="U6" s="230"/>
      <c r="V6" s="278">
        <v>2</v>
      </c>
      <c r="W6" s="230" t="str">
        <f t="shared" ca="1" si="0"/>
        <v>Carl Thuesen</v>
      </c>
      <c r="X6" s="402">
        <f t="shared" ref="X6:X64" ca="1" si="13">IF($W$2="YES",((AK6)),"")</f>
        <v>1000</v>
      </c>
      <c r="Y6" s="39" t="str">
        <f t="shared" ca="1" si="1"/>
        <v>TIE</v>
      </c>
      <c r="Z6" s="232">
        <f>RANK(S6,$S$5:$S$64,0)+COUNTIF($S$5:S6,S6)-1</f>
        <v>1</v>
      </c>
      <c r="AA6" s="233">
        <f t="shared" si="2"/>
        <v>551</v>
      </c>
      <c r="AB6" s="234">
        <f t="shared" ref="AB6:AB64" si="14">IF(AA6=0,0,(AA6/MAX($AA$5:$AA$64)*1000))</f>
        <v>1000</v>
      </c>
      <c r="AC6" s="234">
        <f t="shared" si="3"/>
        <v>0</v>
      </c>
      <c r="AD6" s="234">
        <f t="shared" ref="AD6:AD64" si="15">IF(AC6=0,0,(AC6/MAX($AC$5:$AC$64)*1000))</f>
        <v>0</v>
      </c>
      <c r="AE6" s="234">
        <f t="shared" si="4"/>
        <v>0</v>
      </c>
      <c r="AF6" s="234">
        <f t="shared" ref="AF6:AF64" si="16">IF(AE6=0,0,(AE6/MAX($AE$5:$AE$64)*1000))</f>
        <v>0</v>
      </c>
      <c r="AG6" s="234">
        <f t="shared" si="5"/>
        <v>0</v>
      </c>
      <c r="AH6" s="234">
        <f t="shared" ref="AH6:AH64" si="17">IF(AG6=0,0,(AG6/MAX($AG$5:$AG$64)*1000))</f>
        <v>0</v>
      </c>
      <c r="AI6" s="234">
        <f t="shared" si="6"/>
        <v>0</v>
      </c>
      <c r="AJ6" s="234">
        <f t="shared" ref="AJ6:AJ64" si="18">IF(AI6=0,0,(AI6/MAX($AI$5:$AI$64)*1000))</f>
        <v>0</v>
      </c>
      <c r="AK6" s="234">
        <f t="shared" ref="AK6:AK64" ca="1" si="19">INDEX($S$5:$S$64,MATCH(W6,$K$5:$K$64,0))</f>
        <v>1000</v>
      </c>
    </row>
    <row r="7" spans="2:38" ht="23.1" customHeight="1">
      <c r="C7" s="235">
        <v>3</v>
      </c>
      <c r="D7" s="236">
        <f t="shared" ca="1" si="7"/>
        <v>1</v>
      </c>
      <c r="E7" s="237" t="str">
        <f>IF(ISBLANK('Flight Groups'!C8),"",'Flight Groups'!I8)</f>
        <v>B</v>
      </c>
      <c r="F7" s="237">
        <f t="shared" si="8"/>
        <v>2</v>
      </c>
      <c r="G7" s="237" t="str">
        <f>IF(ISBLANK('Flight Groups'!C8),"",'Flight Groups'!C8)</f>
        <v>Carl Thuesen</v>
      </c>
      <c r="H7" s="237">
        <f>IF(G7="","",(SMALL(F$5:F$64,C7)))</f>
        <v>1</v>
      </c>
      <c r="I7" s="488" t="str">
        <f>IF(ISBLANK('Flight Groups'!C8),"",IF(H7=1,"A",IF(H7=2,"B",IF(H7=3,"C",IF(H7=4,"D","E")))))</f>
        <v>A</v>
      </c>
      <c r="J7" s="237">
        <f>IF(G7="","",(RANK(F7,$F$5:$F$64,0)+COUNTIF($F$5:F7,F7)-1))</f>
        <v>55</v>
      </c>
      <c r="K7" s="238" t="str">
        <f t="shared" ca="1" si="9"/>
        <v>Jon Garber</v>
      </c>
      <c r="L7" s="294">
        <v>9</v>
      </c>
      <c r="M7" s="295">
        <v>59</v>
      </c>
      <c r="N7" s="239">
        <v>202</v>
      </c>
      <c r="O7" s="239">
        <v>50</v>
      </c>
      <c r="P7" s="546"/>
      <c r="Q7" s="588">
        <f t="shared" si="10"/>
        <v>106</v>
      </c>
      <c r="R7" s="434">
        <f>IF(ISBLANK('Flight Groups'!C8),0,IF(P7="yes",0,(IF(L7=$L$2,L7*60-M7,IF(L7&gt;$L$2,($L$2*60)-(L7-$L$2)*60-M7,L7*60+M7)))-Q7+O7))</f>
        <v>543</v>
      </c>
      <c r="S7" s="399">
        <f t="shared" si="11"/>
        <v>985.48094373865706</v>
      </c>
      <c r="T7" s="240">
        <f t="shared" si="12"/>
        <v>3</v>
      </c>
      <c r="U7" s="230"/>
      <c r="V7" s="278">
        <v>3</v>
      </c>
      <c r="W7" s="230" t="str">
        <f t="shared" ca="1" si="0"/>
        <v>Jon Garber</v>
      </c>
      <c r="X7" s="402">
        <f t="shared" ca="1" si="13"/>
        <v>985.48094373865706</v>
      </c>
      <c r="Y7" s="39" t="str">
        <f t="shared" ca="1" si="1"/>
        <v/>
      </c>
      <c r="Z7" s="232">
        <f>RANK(S7,$S$5:$S$64,0)+COUNTIF($S$5:S7,S7)-1</f>
        <v>3</v>
      </c>
      <c r="AA7" s="233">
        <f t="shared" si="2"/>
        <v>543</v>
      </c>
      <c r="AB7" s="234">
        <f t="shared" si="14"/>
        <v>985.48094373865706</v>
      </c>
      <c r="AC7" s="234">
        <f t="shared" si="3"/>
        <v>0</v>
      </c>
      <c r="AD7" s="234">
        <f t="shared" si="15"/>
        <v>0</v>
      </c>
      <c r="AE7" s="234">
        <f t="shared" si="4"/>
        <v>0</v>
      </c>
      <c r="AF7" s="234">
        <f t="shared" si="16"/>
        <v>0</v>
      </c>
      <c r="AG7" s="234">
        <f t="shared" si="5"/>
        <v>0</v>
      </c>
      <c r="AH7" s="234">
        <f t="shared" si="17"/>
        <v>0</v>
      </c>
      <c r="AI7" s="234">
        <f t="shared" si="6"/>
        <v>0</v>
      </c>
      <c r="AJ7" s="234">
        <f t="shared" si="18"/>
        <v>0</v>
      </c>
      <c r="AK7" s="234">
        <f t="shared" ca="1" si="19"/>
        <v>985.48094373865706</v>
      </c>
    </row>
    <row r="8" spans="2:38" ht="23.1" customHeight="1">
      <c r="B8" s="299" t="s">
        <v>31</v>
      </c>
      <c r="C8" s="235">
        <v>4</v>
      </c>
      <c r="D8" s="236">
        <f t="shared" ca="1" si="7"/>
        <v>6</v>
      </c>
      <c r="E8" s="237" t="str">
        <f>IF(ISBLANK('Flight Groups'!C9),"",'Flight Groups'!I9)</f>
        <v>B</v>
      </c>
      <c r="F8" s="237">
        <f t="shared" si="8"/>
        <v>2</v>
      </c>
      <c r="G8" s="237" t="str">
        <f>IF(ISBLANK('Flight Groups'!C9),"",'Flight Groups'!C9)</f>
        <v>Curtis Suter</v>
      </c>
      <c r="H8" s="237">
        <f t="shared" ref="H8:H64" si="20">IF(G8="","",(SMALL(F$5:F$64,C8)))</f>
        <v>2</v>
      </c>
      <c r="I8" s="488" t="str">
        <f>IF(ISBLANK('Flight Groups'!C9),"",IF(H8=1,"A",IF(H8=2,"B",IF(H8=3,"C",IF(H8=4,"D","E")))))</f>
        <v>B</v>
      </c>
      <c r="J8" s="237">
        <f>IF(G8="","",(RANK(F8,$F$5:$F$64,0)+COUNTIF($F$5:F8,F8)-1))</f>
        <v>56</v>
      </c>
      <c r="K8" s="238" t="str">
        <f t="shared" ca="1" si="9"/>
        <v>Chip Baber</v>
      </c>
      <c r="L8" s="294">
        <v>0</v>
      </c>
      <c r="M8" s="295">
        <v>0</v>
      </c>
      <c r="N8" s="239">
        <v>0</v>
      </c>
      <c r="O8" s="239">
        <v>0</v>
      </c>
      <c r="P8" s="546"/>
      <c r="Q8" s="588">
        <f t="shared" si="10"/>
        <v>0</v>
      </c>
      <c r="R8" s="434">
        <f>IF(ISBLANK('Flight Groups'!C9),0,IF(P8="yes",0,(IF(L8=$L$2,L8*60-M8,IF(L8&gt;$L$2,($L$2*60)-(L8-$L$2)*60-M8,L8*60+M8)))-Q8+O8))</f>
        <v>0</v>
      </c>
      <c r="S8" s="399">
        <f t="shared" si="11"/>
        <v>0</v>
      </c>
      <c r="T8" s="240">
        <f t="shared" si="12"/>
        <v>5</v>
      </c>
      <c r="U8" s="230"/>
      <c r="V8" s="278">
        <v>4</v>
      </c>
      <c r="W8" s="230" t="str">
        <f t="shared" ca="1" si="0"/>
        <v>Curtis Suter</v>
      </c>
      <c r="X8" s="402">
        <f t="shared" ca="1" si="13"/>
        <v>903.19634703196346</v>
      </c>
      <c r="Y8" s="39" t="str">
        <f t="shared" ca="1" si="1"/>
        <v/>
      </c>
      <c r="Z8" s="232">
        <f>RANK(S8,$S$5:$S$64,0)+COUNTIF($S$5:S8,S8)-1</f>
        <v>6</v>
      </c>
      <c r="AA8" s="233">
        <f t="shared" si="2"/>
        <v>0</v>
      </c>
      <c r="AB8" s="234">
        <f t="shared" si="14"/>
        <v>0</v>
      </c>
      <c r="AC8" s="234">
        <f t="shared" si="3"/>
        <v>0</v>
      </c>
      <c r="AD8" s="234">
        <f t="shared" si="15"/>
        <v>0</v>
      </c>
      <c r="AE8" s="234">
        <f t="shared" si="4"/>
        <v>0</v>
      </c>
      <c r="AF8" s="234">
        <f t="shared" si="16"/>
        <v>0</v>
      </c>
      <c r="AG8" s="234">
        <f t="shared" si="5"/>
        <v>0</v>
      </c>
      <c r="AH8" s="234">
        <f t="shared" si="17"/>
        <v>0</v>
      </c>
      <c r="AI8" s="234">
        <f t="shared" si="6"/>
        <v>0</v>
      </c>
      <c r="AJ8" s="234">
        <f t="shared" si="18"/>
        <v>0</v>
      </c>
      <c r="AK8" s="234">
        <f t="shared" ca="1" si="19"/>
        <v>903.19634703196346</v>
      </c>
    </row>
    <row r="9" spans="2:38" ht="23.1" customHeight="1">
      <c r="B9" s="300">
        <f>IF("b"="","",COUNTIF(I:I,"b")-COUNTIFS(I:I,"b",L:L,0))</f>
        <v>2</v>
      </c>
      <c r="C9" s="235">
        <v>5</v>
      </c>
      <c r="D9" s="236">
        <f t="shared" ca="1" si="7"/>
        <v>4</v>
      </c>
      <c r="E9" s="237" t="str">
        <f>IF(ISBLANK('Flight Groups'!C10),"",'Flight Groups'!I10)</f>
        <v>A</v>
      </c>
      <c r="F9" s="237">
        <f t="shared" si="8"/>
        <v>1</v>
      </c>
      <c r="G9" s="237" t="str">
        <f>IF(ISBLANK('Flight Groups'!C10),"",'Flight Groups'!C10)</f>
        <v>Hal Aasen</v>
      </c>
      <c r="H9" s="237">
        <f t="shared" si="20"/>
        <v>2</v>
      </c>
      <c r="I9" s="488" t="str">
        <f>IF(ISBLANK('Flight Groups'!C10),"",IF(H9=1,"A",IF(H9=2,"B",IF(H9=3,"C",IF(H9=4,"D","E")))))</f>
        <v>B</v>
      </c>
      <c r="J9" s="237">
        <f>IF(G9="","",(RANK(F9,$F$5:$F$64,0)+COUNTIF($F$5:F9,F9)-1))</f>
        <v>60</v>
      </c>
      <c r="K9" s="238" t="str">
        <f t="shared" ca="1" si="9"/>
        <v>Curtis Suter</v>
      </c>
      <c r="L9" s="294">
        <v>8</v>
      </c>
      <c r="M9" s="295">
        <v>48</v>
      </c>
      <c r="N9" s="239">
        <v>157</v>
      </c>
      <c r="O9" s="239">
        <v>45</v>
      </c>
      <c r="P9" s="546"/>
      <c r="Q9" s="588">
        <f t="shared" si="10"/>
        <v>78.5</v>
      </c>
      <c r="R9" s="434">
        <f>IF(ISBLANK('Flight Groups'!C10),0,IF(P9="yes",0,(IF(L9=$L$2,L9*60-M9,IF(L9&gt;$L$2,($L$2*60)-(L9-$L$2)*60-M9,L9*60+M9)))-Q9+O9))</f>
        <v>494.5</v>
      </c>
      <c r="S9" s="399">
        <f t="shared" si="11"/>
        <v>903.19634703196346</v>
      </c>
      <c r="T9" s="240">
        <f t="shared" si="12"/>
        <v>4</v>
      </c>
      <c r="U9" s="230"/>
      <c r="V9" s="278">
        <v>5</v>
      </c>
      <c r="W9" s="230" t="str">
        <f t="shared" ca="1" si="0"/>
        <v>Hal Aasen</v>
      </c>
      <c r="X9" s="402">
        <f t="shared" ca="1" si="13"/>
        <v>0</v>
      </c>
      <c r="Y9" s="39" t="str">
        <f t="shared" ca="1" si="1"/>
        <v/>
      </c>
      <c r="Z9" s="232">
        <f>RANK(S9,$S$5:$S$64,0)+COUNTIF($S$5:S9,S9)-1</f>
        <v>4</v>
      </c>
      <c r="AA9" s="233">
        <f t="shared" si="2"/>
        <v>0</v>
      </c>
      <c r="AB9" s="234">
        <f t="shared" si="14"/>
        <v>0</v>
      </c>
      <c r="AC9" s="234">
        <f t="shared" si="3"/>
        <v>494.5</v>
      </c>
      <c r="AD9" s="234">
        <f t="shared" si="15"/>
        <v>903.19634703196346</v>
      </c>
      <c r="AE9" s="234">
        <f t="shared" si="4"/>
        <v>0</v>
      </c>
      <c r="AF9" s="234">
        <f t="shared" si="16"/>
        <v>0</v>
      </c>
      <c r="AG9" s="234">
        <f t="shared" si="5"/>
        <v>0</v>
      </c>
      <c r="AH9" s="234">
        <f t="shared" si="17"/>
        <v>0</v>
      </c>
      <c r="AI9" s="234">
        <f t="shared" si="6"/>
        <v>0</v>
      </c>
      <c r="AJ9" s="234">
        <f t="shared" si="18"/>
        <v>0</v>
      </c>
      <c r="AK9" s="234">
        <f t="shared" ca="1" si="19"/>
        <v>0</v>
      </c>
    </row>
    <row r="10" spans="2:38" ht="23.1" customHeight="1">
      <c r="C10" s="235">
        <v>6</v>
      </c>
      <c r="D10" s="236">
        <f t="shared" ca="1" si="7"/>
        <v>3</v>
      </c>
      <c r="E10" s="237" t="str">
        <f>IF(ISBLANK('Flight Groups'!C11),"",'Flight Groups'!I11)</f>
        <v>B</v>
      </c>
      <c r="F10" s="237">
        <f t="shared" si="8"/>
        <v>2</v>
      </c>
      <c r="G10" s="237" t="str">
        <f>IF(ISBLANK('Flight Groups'!C11),"",'Flight Groups'!C11)</f>
        <v>Chip Baber</v>
      </c>
      <c r="H10" s="237">
        <f t="shared" si="20"/>
        <v>2</v>
      </c>
      <c r="I10" s="488" t="str">
        <f>IF(ISBLANK('Flight Groups'!C11),"",IF(H10=1,"A",IF(H10=2,"B",IF(H10=3,"C",IF(H10=4,"D","E")))))</f>
        <v>B</v>
      </c>
      <c r="J10" s="237">
        <f>IF(G10="","",(RANK(F10,$F$5:$F$64,0)+COUNTIF($F$5:F10,F10)-1))</f>
        <v>57</v>
      </c>
      <c r="K10" s="238" t="str">
        <f t="shared" ca="1" si="9"/>
        <v>Carl Thuesen</v>
      </c>
      <c r="L10" s="294">
        <v>10</v>
      </c>
      <c r="M10" s="295">
        <v>4</v>
      </c>
      <c r="N10" s="239">
        <v>177</v>
      </c>
      <c r="O10" s="239">
        <v>40</v>
      </c>
      <c r="P10" s="546"/>
      <c r="Q10" s="588">
        <f t="shared" si="10"/>
        <v>88.5</v>
      </c>
      <c r="R10" s="434">
        <f>IF(ISBLANK('Flight Groups'!C11),0,IF(P10="yes",0,(IF(L10=$L$2,L10*60-M10,IF(L10&gt;$L$2,($L$2*60)-(L10-$L$2)*60-M10,L10*60+M10)))-Q10+O10))</f>
        <v>547.5</v>
      </c>
      <c r="S10" s="399">
        <f t="shared" si="11"/>
        <v>1000</v>
      </c>
      <c r="T10" s="240">
        <f t="shared" si="12"/>
        <v>1</v>
      </c>
      <c r="U10" s="230"/>
      <c r="V10" s="278">
        <v>6</v>
      </c>
      <c r="W10" s="230" t="str">
        <f t="shared" ca="1" si="0"/>
        <v>Chip Baber</v>
      </c>
      <c r="X10" s="402">
        <f t="shared" ca="1" si="13"/>
        <v>0</v>
      </c>
      <c r="Y10" s="39" t="str">
        <f t="shared" ca="1" si="1"/>
        <v/>
      </c>
      <c r="Z10" s="232">
        <f>RANK(S10,$S$5:$S$64,0)+COUNTIF($S$5:S10,S10)-1</f>
        <v>2</v>
      </c>
      <c r="AA10" s="233">
        <f t="shared" si="2"/>
        <v>0</v>
      </c>
      <c r="AB10" s="234">
        <f t="shared" si="14"/>
        <v>0</v>
      </c>
      <c r="AC10" s="234">
        <f t="shared" si="3"/>
        <v>547.5</v>
      </c>
      <c r="AD10" s="234">
        <f t="shared" si="15"/>
        <v>1000</v>
      </c>
      <c r="AE10" s="234">
        <f t="shared" si="4"/>
        <v>0</v>
      </c>
      <c r="AF10" s="234">
        <f t="shared" si="16"/>
        <v>0</v>
      </c>
      <c r="AG10" s="234">
        <f t="shared" si="5"/>
        <v>0</v>
      </c>
      <c r="AH10" s="234">
        <f t="shared" si="17"/>
        <v>0</v>
      </c>
      <c r="AI10" s="234">
        <f t="shared" si="6"/>
        <v>0</v>
      </c>
      <c r="AJ10" s="234">
        <f t="shared" si="18"/>
        <v>0</v>
      </c>
      <c r="AK10" s="234">
        <f t="shared" ca="1" si="19"/>
        <v>0</v>
      </c>
    </row>
    <row r="11" spans="2:38" ht="23.1" customHeight="1">
      <c r="B11" s="299" t="s">
        <v>32</v>
      </c>
      <c r="C11" s="235">
        <v>7</v>
      </c>
      <c r="D11" s="236" t="str">
        <f t="shared" si="7"/>
        <v/>
      </c>
      <c r="E11" s="237" t="str">
        <f>IF(ISBLANK('Flight Groups'!C12),"",'Flight Groups'!I12)</f>
        <v/>
      </c>
      <c r="F11" s="237">
        <f t="shared" si="8"/>
        <v>5</v>
      </c>
      <c r="G11" s="237" t="str">
        <f>IF(ISBLANK('Flight Groups'!C12),"",'Flight Groups'!C12)</f>
        <v/>
      </c>
      <c r="H11" s="237" t="str">
        <f t="shared" si="20"/>
        <v/>
      </c>
      <c r="I11" s="488" t="str">
        <f>IF(ISBLANK('Flight Groups'!C12),"",IF(H11=1,"A",IF(H11=2,"B",IF(H11=3,"C",IF(H11=4,"D","E")))))</f>
        <v/>
      </c>
      <c r="J11" s="237" t="str">
        <f>IF(G11="","",(RANK(F11,$F$5:$F$64,0)+COUNTIF($F$5:F11,F11)-1))</f>
        <v/>
      </c>
      <c r="K11" s="238" t="str">
        <f t="shared" ca="1" si="9"/>
        <v/>
      </c>
      <c r="L11" s="294"/>
      <c r="M11" s="295"/>
      <c r="N11" s="239"/>
      <c r="O11" s="239"/>
      <c r="P11" s="546"/>
      <c r="Q11" s="588">
        <f t="shared" si="10"/>
        <v>0</v>
      </c>
      <c r="R11" s="434">
        <f>IF(ISBLANK('Flight Groups'!C12),0,IF(P11="yes",0,(IF(L11=$L$2,L11*60-M11,IF(L11&gt;$L$2,($L$2*60)-(L11-$L$2)*60-M11,L11*60+M11)))-Q11+O11))</f>
        <v>0</v>
      </c>
      <c r="S11" s="399">
        <f t="shared" si="11"/>
        <v>0</v>
      </c>
      <c r="T11" s="240">
        <f t="shared" si="12"/>
        <v>5</v>
      </c>
      <c r="U11" s="230"/>
      <c r="V11" s="278">
        <v>7</v>
      </c>
      <c r="W11" s="230" t="str">
        <f t="shared" ca="1" si="0"/>
        <v/>
      </c>
      <c r="X11" s="402">
        <f t="shared" ca="1" si="13"/>
        <v>0</v>
      </c>
      <c r="Y11" s="39" t="str">
        <f t="shared" ca="1" si="1"/>
        <v/>
      </c>
      <c r="Z11" s="232">
        <f>RANK(S11,$S$5:$S$64,0)+COUNTIF($S$5:S11,S11)-1</f>
        <v>7</v>
      </c>
      <c r="AA11" s="233">
        <f t="shared" si="2"/>
        <v>0</v>
      </c>
      <c r="AB11" s="234">
        <f t="shared" si="14"/>
        <v>0</v>
      </c>
      <c r="AC11" s="234">
        <f t="shared" si="3"/>
        <v>0</v>
      </c>
      <c r="AD11" s="234">
        <f t="shared" si="15"/>
        <v>0</v>
      </c>
      <c r="AE11" s="234">
        <f t="shared" si="4"/>
        <v>0</v>
      </c>
      <c r="AF11" s="234">
        <f t="shared" si="16"/>
        <v>0</v>
      </c>
      <c r="AG11" s="234">
        <f t="shared" si="5"/>
        <v>0</v>
      </c>
      <c r="AH11" s="234">
        <f t="shared" si="17"/>
        <v>0</v>
      </c>
      <c r="AI11" s="234">
        <f t="shared" si="6"/>
        <v>0</v>
      </c>
      <c r="AJ11" s="234">
        <f t="shared" si="18"/>
        <v>0</v>
      </c>
      <c r="AK11" s="234">
        <f t="shared" ca="1" si="19"/>
        <v>0</v>
      </c>
    </row>
    <row r="12" spans="2:38" ht="23.1" customHeight="1">
      <c r="B12" s="300">
        <f>IF("c"="","",COUNTIF(I:I,"c")-COUNTIFS(I:I,"c",L:L,0))</f>
        <v>0</v>
      </c>
      <c r="C12" s="235">
        <v>8</v>
      </c>
      <c r="D12" s="236" t="str">
        <f t="shared" si="7"/>
        <v/>
      </c>
      <c r="E12" s="237" t="str">
        <f>IF(ISBLANK('Flight Groups'!C13),"",'Flight Groups'!I13)</f>
        <v/>
      </c>
      <c r="F12" s="237">
        <f t="shared" si="8"/>
        <v>5</v>
      </c>
      <c r="G12" s="237" t="str">
        <f>IF(ISBLANK('Flight Groups'!C13),"",'Flight Groups'!C13)</f>
        <v/>
      </c>
      <c r="H12" s="237" t="str">
        <f t="shared" si="20"/>
        <v/>
      </c>
      <c r="I12" s="488" t="str">
        <f>IF(ISBLANK('Flight Groups'!C13),"",IF(H12=1,"A",IF(H12=2,"B",IF(H12=3,"C",IF(H12=4,"D","E")))))</f>
        <v/>
      </c>
      <c r="J12" s="237" t="str">
        <f>IF(G12="","",(RANK(F12,$F$5:$F$64,0)+COUNTIF($F$5:F12,F12)-1))</f>
        <v/>
      </c>
      <c r="K12" s="238" t="str">
        <f t="shared" ca="1" si="9"/>
        <v/>
      </c>
      <c r="L12" s="294"/>
      <c r="M12" s="295"/>
      <c r="N12" s="239"/>
      <c r="O12" s="239"/>
      <c r="P12" s="546"/>
      <c r="Q12" s="588">
        <f t="shared" si="10"/>
        <v>0</v>
      </c>
      <c r="R12" s="434">
        <f>IF(ISBLANK('Flight Groups'!C13),0,IF(P12="yes",0,(IF(L12=$L$2,L12*60-M12,IF(L12&gt;$L$2,($L$2*60)-(L12-$L$2)*60-M12,L12*60+M12)))-Q12+O12))</f>
        <v>0</v>
      </c>
      <c r="S12" s="399">
        <f t="shared" si="11"/>
        <v>0</v>
      </c>
      <c r="T12" s="240">
        <f t="shared" si="12"/>
        <v>5</v>
      </c>
      <c r="U12" s="230"/>
      <c r="V12" s="278">
        <v>8</v>
      </c>
      <c r="W12" s="230" t="str">
        <f t="shared" ca="1" si="0"/>
        <v/>
      </c>
      <c r="X12" s="402">
        <f t="shared" ca="1" si="13"/>
        <v>0</v>
      </c>
      <c r="Y12" s="39" t="str">
        <f t="shared" ca="1" si="1"/>
        <v/>
      </c>
      <c r="Z12" s="232">
        <f>RANK(S12,$S$5:$S$64,0)+COUNTIF($S$5:S12,S12)-1</f>
        <v>8</v>
      </c>
      <c r="AA12" s="233">
        <f t="shared" si="2"/>
        <v>0</v>
      </c>
      <c r="AB12" s="234">
        <f t="shared" si="14"/>
        <v>0</v>
      </c>
      <c r="AC12" s="234">
        <f t="shared" si="3"/>
        <v>0</v>
      </c>
      <c r="AD12" s="234">
        <f t="shared" si="15"/>
        <v>0</v>
      </c>
      <c r="AE12" s="234">
        <f t="shared" si="4"/>
        <v>0</v>
      </c>
      <c r="AF12" s="234">
        <f t="shared" si="16"/>
        <v>0</v>
      </c>
      <c r="AG12" s="234">
        <f t="shared" si="5"/>
        <v>0</v>
      </c>
      <c r="AH12" s="234">
        <f t="shared" si="17"/>
        <v>0</v>
      </c>
      <c r="AI12" s="234">
        <f t="shared" si="6"/>
        <v>0</v>
      </c>
      <c r="AJ12" s="234">
        <f t="shared" si="18"/>
        <v>0</v>
      </c>
      <c r="AK12" s="234">
        <f t="shared" ca="1" si="19"/>
        <v>0</v>
      </c>
    </row>
    <row r="13" spans="2:38" ht="23.1" customHeight="1">
      <c r="C13" s="235">
        <v>9</v>
      </c>
      <c r="D13" s="236" t="str">
        <f t="shared" si="7"/>
        <v/>
      </c>
      <c r="E13" s="237" t="str">
        <f>IF(ISBLANK('Flight Groups'!C14),"",'Flight Groups'!I14)</f>
        <v/>
      </c>
      <c r="F13" s="237">
        <f t="shared" si="8"/>
        <v>5</v>
      </c>
      <c r="G13" s="237" t="str">
        <f>IF(ISBLANK('Flight Groups'!C14),"",'Flight Groups'!C14)</f>
        <v/>
      </c>
      <c r="H13" s="237" t="str">
        <f t="shared" si="20"/>
        <v/>
      </c>
      <c r="I13" s="488" t="str">
        <f>IF(ISBLANK('Flight Groups'!C14),"",IF(H13=1,"A",IF(H13=2,"B",IF(H13=3,"C",IF(H13=4,"D","E")))))</f>
        <v/>
      </c>
      <c r="J13" s="237" t="str">
        <f>IF(G13="","",(RANK(F13,$F$5:$F$64,0)+COUNTIF($F$5:F13,F13)-1))</f>
        <v/>
      </c>
      <c r="K13" s="238" t="str">
        <f t="shared" ca="1" si="9"/>
        <v/>
      </c>
      <c r="L13" s="294"/>
      <c r="M13" s="295"/>
      <c r="N13" s="239"/>
      <c r="O13" s="239"/>
      <c r="P13" s="546"/>
      <c r="Q13" s="588">
        <f t="shared" si="10"/>
        <v>0</v>
      </c>
      <c r="R13" s="434">
        <f>IF(ISBLANK('Flight Groups'!C14),0,IF(P13="yes",0,(IF(L13=$L$2,L13*60-M13,IF(L13&gt;$L$2,($L$2*60)-(L13-$L$2)*60-M13,L13*60+M13)))-Q13+O13))</f>
        <v>0</v>
      </c>
      <c r="S13" s="399">
        <f t="shared" si="11"/>
        <v>0</v>
      </c>
      <c r="T13" s="240">
        <f t="shared" si="12"/>
        <v>5</v>
      </c>
      <c r="U13" s="230"/>
      <c r="V13" s="278">
        <v>9</v>
      </c>
      <c r="W13" s="230" t="str">
        <f t="shared" ca="1" si="0"/>
        <v/>
      </c>
      <c r="X13" s="402">
        <f t="shared" ca="1" si="13"/>
        <v>0</v>
      </c>
      <c r="Y13" s="39" t="str">
        <f t="shared" ca="1" si="1"/>
        <v/>
      </c>
      <c r="Z13" s="232">
        <f>RANK(S13,$S$5:$S$64,0)+COUNTIF($S$5:S13,S13)-1</f>
        <v>9</v>
      </c>
      <c r="AA13" s="233">
        <f t="shared" si="2"/>
        <v>0</v>
      </c>
      <c r="AB13" s="234">
        <f t="shared" si="14"/>
        <v>0</v>
      </c>
      <c r="AC13" s="234">
        <f t="shared" si="3"/>
        <v>0</v>
      </c>
      <c r="AD13" s="234">
        <f t="shared" si="15"/>
        <v>0</v>
      </c>
      <c r="AE13" s="234">
        <f t="shared" si="4"/>
        <v>0</v>
      </c>
      <c r="AF13" s="234">
        <f t="shared" si="16"/>
        <v>0</v>
      </c>
      <c r="AG13" s="234">
        <f t="shared" si="5"/>
        <v>0</v>
      </c>
      <c r="AH13" s="234">
        <f t="shared" si="17"/>
        <v>0</v>
      </c>
      <c r="AI13" s="234">
        <f t="shared" si="6"/>
        <v>0</v>
      </c>
      <c r="AJ13" s="234">
        <f t="shared" si="18"/>
        <v>0</v>
      </c>
      <c r="AK13" s="234">
        <f t="shared" ca="1" si="19"/>
        <v>0</v>
      </c>
    </row>
    <row r="14" spans="2:38" ht="23.1" customHeight="1">
      <c r="B14" s="299" t="s">
        <v>33</v>
      </c>
      <c r="C14" s="235">
        <v>10</v>
      </c>
      <c r="D14" s="236" t="str">
        <f t="shared" si="7"/>
        <v/>
      </c>
      <c r="E14" s="237" t="str">
        <f>IF(ISBLANK('Flight Groups'!C15),"",'Flight Groups'!I15)</f>
        <v/>
      </c>
      <c r="F14" s="237">
        <f t="shared" si="8"/>
        <v>5</v>
      </c>
      <c r="G14" s="237" t="str">
        <f>IF(ISBLANK('Flight Groups'!C15),"",'Flight Groups'!C15)</f>
        <v/>
      </c>
      <c r="H14" s="237" t="str">
        <f t="shared" si="20"/>
        <v/>
      </c>
      <c r="I14" s="488" t="str">
        <f>IF(ISBLANK('Flight Groups'!C15),"",IF(H14=1,"A",IF(H14=2,"B",IF(H14=3,"C",IF(H14=4,"D","E")))))</f>
        <v/>
      </c>
      <c r="J14" s="237" t="str">
        <f>IF(G14="","",(RANK(F14,$F$5:$F$64,0)+COUNTIF($F$5:F14,F14)-1))</f>
        <v/>
      </c>
      <c r="K14" s="238" t="str">
        <f t="shared" ca="1" si="9"/>
        <v/>
      </c>
      <c r="L14" s="294"/>
      <c r="M14" s="295"/>
      <c r="N14" s="239"/>
      <c r="O14" s="239"/>
      <c r="P14" s="546"/>
      <c r="Q14" s="588">
        <f t="shared" si="10"/>
        <v>0</v>
      </c>
      <c r="R14" s="434">
        <f>IF(ISBLANK('Flight Groups'!C15),0,IF(P14="yes",0,(IF(L14=$L$2,L14*60-M14,IF(L14&gt;$L$2,($L$2*60)-(L14-$L$2)*60-M14,L14*60+M14)))-Q14+O14))</f>
        <v>0</v>
      </c>
      <c r="S14" s="399">
        <f t="shared" si="11"/>
        <v>0</v>
      </c>
      <c r="T14" s="240">
        <f t="shared" si="12"/>
        <v>5</v>
      </c>
      <c r="U14" s="230"/>
      <c r="V14" s="278">
        <v>10</v>
      </c>
      <c r="W14" s="230" t="str">
        <f t="shared" ca="1" si="0"/>
        <v/>
      </c>
      <c r="X14" s="402">
        <f t="shared" ca="1" si="13"/>
        <v>0</v>
      </c>
      <c r="Y14" s="39" t="str">
        <f t="shared" ca="1" si="1"/>
        <v/>
      </c>
      <c r="Z14" s="232">
        <f>RANK(S14,$S$5:$S$64,0)+COUNTIF($S$5:S14,S14)-1</f>
        <v>10</v>
      </c>
      <c r="AA14" s="233">
        <f t="shared" si="2"/>
        <v>0</v>
      </c>
      <c r="AB14" s="234">
        <f t="shared" si="14"/>
        <v>0</v>
      </c>
      <c r="AC14" s="234">
        <f t="shared" si="3"/>
        <v>0</v>
      </c>
      <c r="AD14" s="234">
        <f t="shared" si="15"/>
        <v>0</v>
      </c>
      <c r="AE14" s="234">
        <f t="shared" si="4"/>
        <v>0</v>
      </c>
      <c r="AF14" s="234">
        <f t="shared" si="16"/>
        <v>0</v>
      </c>
      <c r="AG14" s="234">
        <f t="shared" si="5"/>
        <v>0</v>
      </c>
      <c r="AH14" s="234">
        <f t="shared" si="17"/>
        <v>0</v>
      </c>
      <c r="AI14" s="234">
        <f t="shared" si="6"/>
        <v>0</v>
      </c>
      <c r="AJ14" s="234">
        <f t="shared" si="18"/>
        <v>0</v>
      </c>
      <c r="AK14" s="234">
        <f t="shared" ca="1" si="19"/>
        <v>0</v>
      </c>
    </row>
    <row r="15" spans="2:38" ht="23.1" customHeight="1">
      <c r="B15" s="300">
        <f>IF("d"="","",COUNTIF(I:I,"d")-COUNTIFS(I:I,"d",L:L,0))</f>
        <v>0</v>
      </c>
      <c r="C15" s="235">
        <v>11</v>
      </c>
      <c r="D15" s="236" t="str">
        <f t="shared" si="7"/>
        <v/>
      </c>
      <c r="E15" s="237" t="str">
        <f>IF(ISBLANK('Flight Groups'!C16),"",'Flight Groups'!I16)</f>
        <v/>
      </c>
      <c r="F15" s="237">
        <f t="shared" si="8"/>
        <v>5</v>
      </c>
      <c r="G15" s="237" t="str">
        <f>IF(ISBLANK('Flight Groups'!C16),"",'Flight Groups'!C16)</f>
        <v/>
      </c>
      <c r="H15" s="237" t="str">
        <f t="shared" si="20"/>
        <v/>
      </c>
      <c r="I15" s="488" t="str">
        <f>IF(ISBLANK('Flight Groups'!C16),"",IF(H15=1,"A",IF(H15=2,"B",IF(H15=3,"C",IF(H15=4,"D","E")))))</f>
        <v/>
      </c>
      <c r="J15" s="237" t="str">
        <f>IF(G15="","",(RANK(F15,$F$5:$F$64,0)+COUNTIF($F$5:F15,F15)-1))</f>
        <v/>
      </c>
      <c r="K15" s="238" t="str">
        <f t="shared" ca="1" si="9"/>
        <v/>
      </c>
      <c r="L15" s="294"/>
      <c r="M15" s="295"/>
      <c r="N15" s="239"/>
      <c r="O15" s="239"/>
      <c r="P15" s="546"/>
      <c r="Q15" s="588">
        <f t="shared" si="10"/>
        <v>0</v>
      </c>
      <c r="R15" s="434">
        <f>IF(ISBLANK('Flight Groups'!C16),0,IF(P15="yes",0,(IF(L15=$L$2,L15*60-M15,IF(L15&gt;$L$2,($L$2*60)-(L15-$L$2)*60-M15,L15*60+M15)))-Q15+O15))</f>
        <v>0</v>
      </c>
      <c r="S15" s="399">
        <f t="shared" si="11"/>
        <v>0</v>
      </c>
      <c r="T15" s="240">
        <f t="shared" si="12"/>
        <v>5</v>
      </c>
      <c r="U15" s="230"/>
      <c r="V15" s="278">
        <v>11</v>
      </c>
      <c r="W15" s="230" t="str">
        <f t="shared" ca="1" si="0"/>
        <v/>
      </c>
      <c r="X15" s="402">
        <f t="shared" ca="1" si="13"/>
        <v>0</v>
      </c>
      <c r="Y15" s="39" t="str">
        <f t="shared" ca="1" si="1"/>
        <v/>
      </c>
      <c r="Z15" s="232">
        <f>RANK(S15,$S$5:$S$64,0)+COUNTIF($S$5:S15,S15)-1</f>
        <v>11</v>
      </c>
      <c r="AA15" s="233">
        <f t="shared" si="2"/>
        <v>0</v>
      </c>
      <c r="AB15" s="234">
        <f t="shared" si="14"/>
        <v>0</v>
      </c>
      <c r="AC15" s="234">
        <f t="shared" si="3"/>
        <v>0</v>
      </c>
      <c r="AD15" s="234">
        <f t="shared" si="15"/>
        <v>0</v>
      </c>
      <c r="AE15" s="234">
        <f t="shared" si="4"/>
        <v>0</v>
      </c>
      <c r="AF15" s="234">
        <f t="shared" si="16"/>
        <v>0</v>
      </c>
      <c r="AG15" s="234">
        <f t="shared" si="5"/>
        <v>0</v>
      </c>
      <c r="AH15" s="234">
        <f t="shared" si="17"/>
        <v>0</v>
      </c>
      <c r="AI15" s="234">
        <f t="shared" si="6"/>
        <v>0</v>
      </c>
      <c r="AJ15" s="234">
        <f t="shared" si="18"/>
        <v>0</v>
      </c>
      <c r="AK15" s="234">
        <f t="shared" ca="1" si="19"/>
        <v>0</v>
      </c>
    </row>
    <row r="16" spans="2:38" ht="23.1" customHeight="1">
      <c r="C16" s="235">
        <v>12</v>
      </c>
      <c r="D16" s="236" t="str">
        <f t="shared" si="7"/>
        <v/>
      </c>
      <c r="E16" s="237" t="str">
        <f>IF(ISBLANK('Flight Groups'!C17),"",'Flight Groups'!I17)</f>
        <v/>
      </c>
      <c r="F16" s="237">
        <f t="shared" si="8"/>
        <v>5</v>
      </c>
      <c r="G16" s="237" t="str">
        <f>IF(ISBLANK('Flight Groups'!C17),"",'Flight Groups'!C17)</f>
        <v/>
      </c>
      <c r="H16" s="237" t="str">
        <f t="shared" si="20"/>
        <v/>
      </c>
      <c r="I16" s="488" t="str">
        <f>IF(ISBLANK('Flight Groups'!C17),"",IF(H16=1,"A",IF(H16=2,"B",IF(H16=3,"C",IF(H16=4,"D","E")))))</f>
        <v/>
      </c>
      <c r="J16" s="237" t="str">
        <f>IF(G16="","",(RANK(F16,$F$5:$F$64,0)+COUNTIF($F$5:F16,F16)-1))</f>
        <v/>
      </c>
      <c r="K16" s="238" t="str">
        <f t="shared" ca="1" si="9"/>
        <v/>
      </c>
      <c r="L16" s="294"/>
      <c r="M16" s="295"/>
      <c r="N16" s="239"/>
      <c r="O16" s="239"/>
      <c r="P16" s="546"/>
      <c r="Q16" s="588">
        <f t="shared" si="10"/>
        <v>0</v>
      </c>
      <c r="R16" s="434">
        <f>IF(ISBLANK('Flight Groups'!C17),0,IF(P16="yes",0,(IF(L16=$L$2,L16*60-M16,IF(L16&gt;$L$2,($L$2*60)-(L16-$L$2)*60-M16,L16*60+M16)))-Q16+O16))</f>
        <v>0</v>
      </c>
      <c r="S16" s="399">
        <f t="shared" si="11"/>
        <v>0</v>
      </c>
      <c r="T16" s="240">
        <f t="shared" si="12"/>
        <v>5</v>
      </c>
      <c r="U16" s="230"/>
      <c r="V16" s="278">
        <v>12</v>
      </c>
      <c r="W16" s="230" t="str">
        <f t="shared" ca="1" si="0"/>
        <v/>
      </c>
      <c r="X16" s="402">
        <f t="shared" ca="1" si="13"/>
        <v>0</v>
      </c>
      <c r="Y16" s="39" t="str">
        <f t="shared" ca="1" si="1"/>
        <v/>
      </c>
      <c r="Z16" s="232">
        <f>RANK(S16,$S$5:$S$64,0)+COUNTIF($S$5:S16,S16)-1</f>
        <v>12</v>
      </c>
      <c r="AA16" s="233">
        <f t="shared" si="2"/>
        <v>0</v>
      </c>
      <c r="AB16" s="234">
        <f t="shared" si="14"/>
        <v>0</v>
      </c>
      <c r="AC16" s="234">
        <f t="shared" si="3"/>
        <v>0</v>
      </c>
      <c r="AD16" s="234">
        <f t="shared" si="15"/>
        <v>0</v>
      </c>
      <c r="AE16" s="234">
        <f t="shared" si="4"/>
        <v>0</v>
      </c>
      <c r="AF16" s="234">
        <f t="shared" si="16"/>
        <v>0</v>
      </c>
      <c r="AG16" s="234">
        <f t="shared" si="5"/>
        <v>0</v>
      </c>
      <c r="AH16" s="234">
        <f t="shared" si="17"/>
        <v>0</v>
      </c>
      <c r="AI16" s="234">
        <f t="shared" si="6"/>
        <v>0</v>
      </c>
      <c r="AJ16" s="234">
        <f t="shared" si="18"/>
        <v>0</v>
      </c>
      <c r="AK16" s="234">
        <f t="shared" ca="1" si="19"/>
        <v>0</v>
      </c>
    </row>
    <row r="17" spans="2:37" ht="23.1" customHeight="1">
      <c r="B17" s="299" t="s">
        <v>71</v>
      </c>
      <c r="C17" s="235">
        <v>13</v>
      </c>
      <c r="D17" s="236" t="str">
        <f t="shared" si="7"/>
        <v/>
      </c>
      <c r="E17" s="237" t="str">
        <f>IF(ISBLANK('Flight Groups'!C18),"",'Flight Groups'!I18)</f>
        <v/>
      </c>
      <c r="F17" s="237">
        <f t="shared" si="8"/>
        <v>5</v>
      </c>
      <c r="G17" s="237" t="str">
        <f>IF(ISBLANK('Flight Groups'!C18),"",'Flight Groups'!C18)</f>
        <v/>
      </c>
      <c r="H17" s="237" t="str">
        <f t="shared" si="20"/>
        <v/>
      </c>
      <c r="I17" s="488" t="str">
        <f>IF(ISBLANK('Flight Groups'!C18),"",IF(H17=1,"A",IF(H17=2,"B",IF(H17=3,"C",IF(H17=4,"D","E")))))</f>
        <v/>
      </c>
      <c r="J17" s="237" t="str">
        <f>IF(G17="","",(RANK(F17,$F$5:$F$64,0)+COUNTIF($F$5:F17,F17)-1))</f>
        <v/>
      </c>
      <c r="K17" s="238" t="str">
        <f t="shared" ca="1" si="9"/>
        <v/>
      </c>
      <c r="L17" s="294"/>
      <c r="M17" s="295"/>
      <c r="N17" s="239"/>
      <c r="O17" s="239"/>
      <c r="P17" s="546"/>
      <c r="Q17" s="588">
        <f t="shared" si="10"/>
        <v>0</v>
      </c>
      <c r="R17" s="434">
        <f>IF(ISBLANK('Flight Groups'!C18),0,IF(P17="yes",0,(IF(L17=$L$2,L17*60-M17,IF(L17&gt;$L$2,($L$2*60)-(L17-$L$2)*60-M17,L17*60+M17)))-Q17+O17))</f>
        <v>0</v>
      </c>
      <c r="S17" s="399">
        <f t="shared" si="11"/>
        <v>0</v>
      </c>
      <c r="T17" s="240">
        <f t="shared" si="12"/>
        <v>5</v>
      </c>
      <c r="U17" s="230"/>
      <c r="V17" s="278">
        <v>13</v>
      </c>
      <c r="W17" s="230" t="str">
        <f t="shared" ca="1" si="0"/>
        <v/>
      </c>
      <c r="X17" s="402">
        <f t="shared" ca="1" si="13"/>
        <v>0</v>
      </c>
      <c r="Y17" s="39" t="str">
        <f t="shared" ca="1" si="1"/>
        <v/>
      </c>
      <c r="Z17" s="232">
        <f>RANK(S17,$S$5:$S$64,0)+COUNTIF($S$5:S17,S17)-1</f>
        <v>13</v>
      </c>
      <c r="AA17" s="233">
        <f t="shared" si="2"/>
        <v>0</v>
      </c>
      <c r="AB17" s="234">
        <f t="shared" si="14"/>
        <v>0</v>
      </c>
      <c r="AC17" s="234">
        <f t="shared" si="3"/>
        <v>0</v>
      </c>
      <c r="AD17" s="234">
        <f t="shared" si="15"/>
        <v>0</v>
      </c>
      <c r="AE17" s="234">
        <f t="shared" si="4"/>
        <v>0</v>
      </c>
      <c r="AF17" s="234">
        <f t="shared" si="16"/>
        <v>0</v>
      </c>
      <c r="AG17" s="234">
        <f t="shared" si="5"/>
        <v>0</v>
      </c>
      <c r="AH17" s="234">
        <f t="shared" si="17"/>
        <v>0</v>
      </c>
      <c r="AI17" s="234">
        <f t="shared" si="6"/>
        <v>0</v>
      </c>
      <c r="AJ17" s="234">
        <f t="shared" si="18"/>
        <v>0</v>
      </c>
      <c r="AK17" s="234">
        <f t="shared" ca="1" si="19"/>
        <v>0</v>
      </c>
    </row>
    <row r="18" spans="2:37" ht="23.1" customHeight="1">
      <c r="B18" s="301">
        <f>IF("e"="","",COUNTIF(I:I,"e")-COUNTIFS(I:I,"e",L:L,0))</f>
        <v>0</v>
      </c>
      <c r="C18" s="235">
        <v>14</v>
      </c>
      <c r="D18" s="236" t="str">
        <f t="shared" si="7"/>
        <v/>
      </c>
      <c r="E18" s="237" t="str">
        <f>IF(ISBLANK('Flight Groups'!C19),"",'Flight Groups'!I19)</f>
        <v/>
      </c>
      <c r="F18" s="237">
        <f t="shared" si="8"/>
        <v>5</v>
      </c>
      <c r="G18" s="237" t="str">
        <f>IF(ISBLANK('Flight Groups'!C19),"",'Flight Groups'!C19)</f>
        <v/>
      </c>
      <c r="H18" s="237" t="str">
        <f t="shared" si="20"/>
        <v/>
      </c>
      <c r="I18" s="488" t="str">
        <f>IF(ISBLANK('Flight Groups'!C19),"",IF(H18=1,"A",IF(H18=2,"B",IF(H18=3,"C",IF(H18=4,"D","E")))))</f>
        <v/>
      </c>
      <c r="J18" s="237" t="str">
        <f>IF(G18="","",(RANK(F18,$F$5:$F$64,0)+COUNTIF($F$5:F18,F18)-1))</f>
        <v/>
      </c>
      <c r="K18" s="238" t="str">
        <f t="shared" ca="1" si="9"/>
        <v/>
      </c>
      <c r="L18" s="294"/>
      <c r="M18" s="295"/>
      <c r="N18" s="239"/>
      <c r="O18" s="239"/>
      <c r="P18" s="546"/>
      <c r="Q18" s="588">
        <f t="shared" si="10"/>
        <v>0</v>
      </c>
      <c r="R18" s="434">
        <f>IF(ISBLANK('Flight Groups'!C19),0,IF(P18="yes",0,(IF(L18=$L$2,L18*60-M18,IF(L18&gt;$L$2,($L$2*60)-(L18-$L$2)*60-M18,L18*60+M18)))-Q18+O18))</f>
        <v>0</v>
      </c>
      <c r="S18" s="399">
        <f t="shared" si="11"/>
        <v>0</v>
      </c>
      <c r="T18" s="240">
        <f t="shared" si="12"/>
        <v>5</v>
      </c>
      <c r="U18" s="230"/>
      <c r="V18" s="278">
        <v>14</v>
      </c>
      <c r="W18" s="230" t="str">
        <f t="shared" ca="1" si="0"/>
        <v/>
      </c>
      <c r="X18" s="402">
        <f t="shared" ca="1" si="13"/>
        <v>0</v>
      </c>
      <c r="Y18" s="39" t="str">
        <f t="shared" ca="1" si="1"/>
        <v/>
      </c>
      <c r="Z18" s="232">
        <f>RANK(S18,$S$5:$S$64,0)+COUNTIF($S$5:S18,S18)-1</f>
        <v>14</v>
      </c>
      <c r="AA18" s="233">
        <f t="shared" si="2"/>
        <v>0</v>
      </c>
      <c r="AB18" s="234">
        <f t="shared" si="14"/>
        <v>0</v>
      </c>
      <c r="AC18" s="234">
        <f t="shared" si="3"/>
        <v>0</v>
      </c>
      <c r="AD18" s="234">
        <f t="shared" si="15"/>
        <v>0</v>
      </c>
      <c r="AE18" s="234">
        <f t="shared" si="4"/>
        <v>0</v>
      </c>
      <c r="AF18" s="234">
        <f t="shared" si="16"/>
        <v>0</v>
      </c>
      <c r="AG18" s="234">
        <f t="shared" si="5"/>
        <v>0</v>
      </c>
      <c r="AH18" s="234">
        <f t="shared" si="17"/>
        <v>0</v>
      </c>
      <c r="AI18" s="234">
        <f t="shared" si="6"/>
        <v>0</v>
      </c>
      <c r="AJ18" s="234">
        <f t="shared" si="18"/>
        <v>0</v>
      </c>
      <c r="AK18" s="234">
        <f t="shared" ca="1" si="19"/>
        <v>0</v>
      </c>
    </row>
    <row r="19" spans="2:37" ht="23.1" customHeight="1">
      <c r="C19" s="235">
        <v>15</v>
      </c>
      <c r="D19" s="236" t="str">
        <f t="shared" si="7"/>
        <v/>
      </c>
      <c r="E19" s="237" t="str">
        <f>IF(ISBLANK('Flight Groups'!C20),"",'Flight Groups'!I20)</f>
        <v/>
      </c>
      <c r="F19" s="237">
        <f t="shared" si="8"/>
        <v>5</v>
      </c>
      <c r="G19" s="237" t="str">
        <f>IF(ISBLANK('Flight Groups'!C20),"",'Flight Groups'!C20)</f>
        <v/>
      </c>
      <c r="H19" s="237" t="str">
        <f t="shared" si="20"/>
        <v/>
      </c>
      <c r="I19" s="488" t="str">
        <f>IF(ISBLANK('Flight Groups'!C20),"",IF(H19=1,"A",IF(H19=2,"B",IF(H19=3,"C",IF(H19=4,"D","E")))))</f>
        <v/>
      </c>
      <c r="J19" s="237" t="str">
        <f>IF(G19="","",(RANK(F19,$F$5:$F$64,0)+COUNTIF($F$5:F19,F19)-1))</f>
        <v/>
      </c>
      <c r="K19" s="238" t="str">
        <f t="shared" ca="1" si="9"/>
        <v/>
      </c>
      <c r="L19" s="294"/>
      <c r="M19" s="295"/>
      <c r="N19" s="239"/>
      <c r="O19" s="239"/>
      <c r="P19" s="546"/>
      <c r="Q19" s="588">
        <f t="shared" si="10"/>
        <v>0</v>
      </c>
      <c r="R19" s="434">
        <f>IF(ISBLANK('Flight Groups'!C20),0,IF(P19="yes",0,(IF(L19=$L$2,L19*60-M19,IF(L19&gt;$L$2,($L$2*60)-(L19-$L$2)*60-M19,L19*60+M19)))-Q19+O19))</f>
        <v>0</v>
      </c>
      <c r="S19" s="399">
        <f t="shared" si="11"/>
        <v>0</v>
      </c>
      <c r="T19" s="240">
        <f t="shared" si="12"/>
        <v>5</v>
      </c>
      <c r="U19" s="230"/>
      <c r="V19" s="278">
        <v>15</v>
      </c>
      <c r="W19" s="230" t="str">
        <f t="shared" ca="1" si="0"/>
        <v/>
      </c>
      <c r="X19" s="402">
        <f t="shared" ca="1" si="13"/>
        <v>0</v>
      </c>
      <c r="Y19" s="39" t="str">
        <f t="shared" ca="1" si="1"/>
        <v/>
      </c>
      <c r="Z19" s="232">
        <f>RANK(S19,$S$5:$S$64,0)+COUNTIF($S$5:S19,S19)-1</f>
        <v>15</v>
      </c>
      <c r="AA19" s="233">
        <f t="shared" si="2"/>
        <v>0</v>
      </c>
      <c r="AB19" s="234">
        <f t="shared" si="14"/>
        <v>0</v>
      </c>
      <c r="AC19" s="234">
        <f t="shared" si="3"/>
        <v>0</v>
      </c>
      <c r="AD19" s="234">
        <f t="shared" si="15"/>
        <v>0</v>
      </c>
      <c r="AE19" s="234">
        <f t="shared" si="4"/>
        <v>0</v>
      </c>
      <c r="AF19" s="234">
        <f t="shared" si="16"/>
        <v>0</v>
      </c>
      <c r="AG19" s="234">
        <f t="shared" si="5"/>
        <v>0</v>
      </c>
      <c r="AH19" s="234">
        <f t="shared" si="17"/>
        <v>0</v>
      </c>
      <c r="AI19" s="234">
        <f t="shared" si="6"/>
        <v>0</v>
      </c>
      <c r="AJ19" s="234">
        <f t="shared" si="18"/>
        <v>0</v>
      </c>
      <c r="AK19" s="234">
        <f t="shared" ca="1" si="19"/>
        <v>0</v>
      </c>
    </row>
    <row r="20" spans="2:37" ht="23.1" customHeight="1">
      <c r="C20" s="235">
        <v>16</v>
      </c>
      <c r="D20" s="236" t="str">
        <f t="shared" si="7"/>
        <v/>
      </c>
      <c r="E20" s="237" t="str">
        <f>IF(ISBLANK('Flight Groups'!C21),"",'Flight Groups'!I21)</f>
        <v/>
      </c>
      <c r="F20" s="237">
        <f t="shared" si="8"/>
        <v>5</v>
      </c>
      <c r="G20" s="237" t="str">
        <f>IF(ISBLANK('Flight Groups'!C21),"",'Flight Groups'!C21)</f>
        <v/>
      </c>
      <c r="H20" s="237" t="str">
        <f t="shared" si="20"/>
        <v/>
      </c>
      <c r="I20" s="488" t="str">
        <f>IF(ISBLANK('Flight Groups'!C21),"",IF(H20=1,"A",IF(H20=2,"B",IF(H20=3,"C",IF(H20=4,"D","E")))))</f>
        <v/>
      </c>
      <c r="J20" s="237" t="str">
        <f>IF(G20="","",(RANK(F20,$F$5:$F$64,0)+COUNTIF($F$5:F20,F20)-1))</f>
        <v/>
      </c>
      <c r="K20" s="238" t="str">
        <f t="shared" ca="1" si="9"/>
        <v/>
      </c>
      <c r="L20" s="294"/>
      <c r="M20" s="295"/>
      <c r="N20" s="239"/>
      <c r="O20" s="239"/>
      <c r="P20" s="546"/>
      <c r="Q20" s="588">
        <f t="shared" si="10"/>
        <v>0</v>
      </c>
      <c r="R20" s="434">
        <f>IF(ISBLANK('Flight Groups'!C21),0,IF(P20="yes",0,(IF(L20=$L$2,L20*60-M20,IF(L20&gt;$L$2,($L$2*60)-(L20-$L$2)*60-M20,L20*60+M20)))-Q20+O20))</f>
        <v>0</v>
      </c>
      <c r="S20" s="399">
        <f t="shared" si="11"/>
        <v>0</v>
      </c>
      <c r="T20" s="240">
        <f t="shared" si="12"/>
        <v>5</v>
      </c>
      <c r="U20" s="230"/>
      <c r="V20" s="278">
        <v>16</v>
      </c>
      <c r="W20" s="230" t="str">
        <f t="shared" ca="1" si="0"/>
        <v/>
      </c>
      <c r="X20" s="402">
        <f t="shared" ca="1" si="13"/>
        <v>0</v>
      </c>
      <c r="Y20" s="39" t="str">
        <f t="shared" ca="1" si="1"/>
        <v/>
      </c>
      <c r="Z20" s="232">
        <f>RANK(S20,$S$5:$S$64,0)+COUNTIF($S$5:S20,S20)-1</f>
        <v>16</v>
      </c>
      <c r="AA20" s="233">
        <f t="shared" si="2"/>
        <v>0</v>
      </c>
      <c r="AB20" s="234">
        <f t="shared" si="14"/>
        <v>0</v>
      </c>
      <c r="AC20" s="234">
        <f t="shared" si="3"/>
        <v>0</v>
      </c>
      <c r="AD20" s="234">
        <f t="shared" si="15"/>
        <v>0</v>
      </c>
      <c r="AE20" s="234">
        <f t="shared" si="4"/>
        <v>0</v>
      </c>
      <c r="AF20" s="234">
        <f t="shared" si="16"/>
        <v>0</v>
      </c>
      <c r="AG20" s="234">
        <f t="shared" si="5"/>
        <v>0</v>
      </c>
      <c r="AH20" s="234">
        <f t="shared" si="17"/>
        <v>0</v>
      </c>
      <c r="AI20" s="234">
        <f t="shared" si="6"/>
        <v>0</v>
      </c>
      <c r="AJ20" s="234">
        <f t="shared" si="18"/>
        <v>0</v>
      </c>
      <c r="AK20" s="234">
        <f t="shared" ca="1" si="19"/>
        <v>0</v>
      </c>
    </row>
    <row r="21" spans="2:37" ht="23.1" customHeight="1">
      <c r="C21" s="235">
        <v>17</v>
      </c>
      <c r="D21" s="236" t="str">
        <f t="shared" si="7"/>
        <v/>
      </c>
      <c r="E21" s="237" t="str">
        <f>IF(ISBLANK('Flight Groups'!C22),"",'Flight Groups'!I22)</f>
        <v/>
      </c>
      <c r="F21" s="237">
        <f t="shared" si="8"/>
        <v>5</v>
      </c>
      <c r="G21" s="237" t="str">
        <f>IF(ISBLANK('Flight Groups'!C22),"",'Flight Groups'!C22)</f>
        <v/>
      </c>
      <c r="H21" s="237" t="str">
        <f t="shared" si="20"/>
        <v/>
      </c>
      <c r="I21" s="488" t="str">
        <f>IF(ISBLANK('Flight Groups'!C22),"",IF(H21=1,"A",IF(H21=2,"B",IF(H21=3,"C",IF(H21=4,"D","E")))))</f>
        <v/>
      </c>
      <c r="J21" s="237" t="str">
        <f>IF(G21="","",(RANK(F21,$F$5:$F$64,0)+COUNTIF($F$5:F21,F21)-1))</f>
        <v/>
      </c>
      <c r="K21" s="238" t="str">
        <f t="shared" ca="1" si="9"/>
        <v/>
      </c>
      <c r="L21" s="294"/>
      <c r="M21" s="295"/>
      <c r="N21" s="239"/>
      <c r="O21" s="239"/>
      <c r="P21" s="546"/>
      <c r="Q21" s="588">
        <f t="shared" si="10"/>
        <v>0</v>
      </c>
      <c r="R21" s="434">
        <f>IF(ISBLANK('Flight Groups'!C22),0,IF(P21="yes",0,(IF(L21=$L$2,L21*60-M21,IF(L21&gt;$L$2,($L$2*60)-(L21-$L$2)*60-M21,L21*60+M21)))-Q21+O21))</f>
        <v>0</v>
      </c>
      <c r="S21" s="399">
        <f t="shared" si="11"/>
        <v>0</v>
      </c>
      <c r="T21" s="240">
        <f t="shared" si="12"/>
        <v>5</v>
      </c>
      <c r="U21" s="230"/>
      <c r="V21" s="278">
        <v>17</v>
      </c>
      <c r="W21" s="230" t="str">
        <f t="shared" ca="1" si="0"/>
        <v/>
      </c>
      <c r="X21" s="402">
        <f t="shared" ca="1" si="13"/>
        <v>0</v>
      </c>
      <c r="Y21" s="39" t="str">
        <f t="shared" ca="1" si="1"/>
        <v/>
      </c>
      <c r="Z21" s="232">
        <f>RANK(S21,$S$5:$S$64,0)+COUNTIF($S$5:S21,S21)-1</f>
        <v>17</v>
      </c>
      <c r="AA21" s="233">
        <f t="shared" si="2"/>
        <v>0</v>
      </c>
      <c r="AB21" s="234">
        <f t="shared" si="14"/>
        <v>0</v>
      </c>
      <c r="AC21" s="234">
        <f t="shared" si="3"/>
        <v>0</v>
      </c>
      <c r="AD21" s="234">
        <f t="shared" si="15"/>
        <v>0</v>
      </c>
      <c r="AE21" s="234">
        <f t="shared" si="4"/>
        <v>0</v>
      </c>
      <c r="AF21" s="234">
        <f t="shared" si="16"/>
        <v>0</v>
      </c>
      <c r="AG21" s="234">
        <f t="shared" si="5"/>
        <v>0</v>
      </c>
      <c r="AH21" s="234">
        <f t="shared" si="17"/>
        <v>0</v>
      </c>
      <c r="AI21" s="234">
        <f t="shared" si="6"/>
        <v>0</v>
      </c>
      <c r="AJ21" s="234">
        <f t="shared" si="18"/>
        <v>0</v>
      </c>
      <c r="AK21" s="234">
        <f t="shared" ca="1" si="19"/>
        <v>0</v>
      </c>
    </row>
    <row r="22" spans="2:37" ht="23.1" customHeight="1">
      <c r="C22" s="235">
        <v>18</v>
      </c>
      <c r="D22" s="236" t="str">
        <f t="shared" si="7"/>
        <v/>
      </c>
      <c r="E22" s="237" t="str">
        <f>IF(ISBLANK('Flight Groups'!C23),"",'Flight Groups'!I23)</f>
        <v/>
      </c>
      <c r="F22" s="237">
        <f t="shared" si="8"/>
        <v>5</v>
      </c>
      <c r="G22" s="237" t="str">
        <f>IF(ISBLANK('Flight Groups'!C23),"",'Flight Groups'!C23)</f>
        <v/>
      </c>
      <c r="H22" s="237" t="str">
        <f t="shared" si="20"/>
        <v/>
      </c>
      <c r="I22" s="488" t="str">
        <f>IF(ISBLANK('Flight Groups'!C23),"",IF(H22=1,"A",IF(H22=2,"B",IF(H22=3,"C",IF(H22=4,"D","E")))))</f>
        <v/>
      </c>
      <c r="J22" s="237" t="str">
        <f>IF(G22="","",(RANK(F22,$F$5:$F$64,0)+COUNTIF($F$5:F22,F22)-1))</f>
        <v/>
      </c>
      <c r="K22" s="238" t="str">
        <f t="shared" ca="1" si="9"/>
        <v/>
      </c>
      <c r="L22" s="294"/>
      <c r="M22" s="295"/>
      <c r="N22" s="239"/>
      <c r="O22" s="239"/>
      <c r="P22" s="546"/>
      <c r="Q22" s="588">
        <f t="shared" si="10"/>
        <v>0</v>
      </c>
      <c r="R22" s="434">
        <f>IF(ISBLANK('Flight Groups'!C23),0,IF(P22="yes",0,(IF(L22=$L$2,L22*60-M22,IF(L22&gt;$L$2,($L$2*60)-(L22-$L$2)*60-M22,L22*60+M22)))-Q22+O22))</f>
        <v>0</v>
      </c>
      <c r="S22" s="399">
        <f t="shared" si="11"/>
        <v>0</v>
      </c>
      <c r="T22" s="240">
        <f t="shared" si="12"/>
        <v>5</v>
      </c>
      <c r="U22" s="230"/>
      <c r="V22" s="278">
        <v>18</v>
      </c>
      <c r="W22" s="230" t="str">
        <f t="shared" ca="1" si="0"/>
        <v/>
      </c>
      <c r="X22" s="402">
        <f t="shared" ca="1" si="13"/>
        <v>0</v>
      </c>
      <c r="Y22" s="39" t="str">
        <f t="shared" ca="1" si="1"/>
        <v/>
      </c>
      <c r="Z22" s="232">
        <f>RANK(S22,$S$5:$S$64,0)+COUNTIF($S$5:S22,S22)-1</f>
        <v>18</v>
      </c>
      <c r="AA22" s="233">
        <f t="shared" si="2"/>
        <v>0</v>
      </c>
      <c r="AB22" s="234">
        <f t="shared" si="14"/>
        <v>0</v>
      </c>
      <c r="AC22" s="234">
        <f t="shared" si="3"/>
        <v>0</v>
      </c>
      <c r="AD22" s="234">
        <f t="shared" si="15"/>
        <v>0</v>
      </c>
      <c r="AE22" s="234">
        <f t="shared" si="4"/>
        <v>0</v>
      </c>
      <c r="AF22" s="234">
        <f t="shared" si="16"/>
        <v>0</v>
      </c>
      <c r="AG22" s="234">
        <f t="shared" si="5"/>
        <v>0</v>
      </c>
      <c r="AH22" s="234">
        <f t="shared" si="17"/>
        <v>0</v>
      </c>
      <c r="AI22" s="234">
        <f t="shared" si="6"/>
        <v>0</v>
      </c>
      <c r="AJ22" s="234">
        <f t="shared" si="18"/>
        <v>0</v>
      </c>
      <c r="AK22" s="234">
        <f t="shared" ca="1" si="19"/>
        <v>0</v>
      </c>
    </row>
    <row r="23" spans="2:37" ht="23.1" customHeight="1">
      <c r="C23" s="235">
        <v>19</v>
      </c>
      <c r="D23" s="236" t="str">
        <f t="shared" si="7"/>
        <v/>
      </c>
      <c r="E23" s="237" t="str">
        <f>IF(ISBLANK('Flight Groups'!C24),"",'Flight Groups'!I24)</f>
        <v/>
      </c>
      <c r="F23" s="237">
        <f t="shared" si="8"/>
        <v>5</v>
      </c>
      <c r="G23" s="237" t="str">
        <f>IF(ISBLANK('Flight Groups'!C24),"",'Flight Groups'!C24)</f>
        <v/>
      </c>
      <c r="H23" s="237" t="str">
        <f t="shared" si="20"/>
        <v/>
      </c>
      <c r="I23" s="488" t="str">
        <f>IF(ISBLANK('Flight Groups'!C24),"",IF(H23=1,"A",IF(H23=2,"B",IF(H23=3,"C",IF(H23=4,"D","E")))))</f>
        <v/>
      </c>
      <c r="J23" s="237" t="str">
        <f>IF(G23="","",(RANK(F23,$F$5:$F$64,0)+COUNTIF($F$5:F23,F23)-1))</f>
        <v/>
      </c>
      <c r="K23" s="238" t="str">
        <f t="shared" ca="1" si="9"/>
        <v/>
      </c>
      <c r="L23" s="294"/>
      <c r="M23" s="295"/>
      <c r="N23" s="239"/>
      <c r="O23" s="239"/>
      <c r="P23" s="546"/>
      <c r="Q23" s="588">
        <f t="shared" si="10"/>
        <v>0</v>
      </c>
      <c r="R23" s="434">
        <f>IF(ISBLANK('Flight Groups'!C24),0,IF(P23="yes",0,(IF(L23=$L$2,L23*60-M23,IF(L23&gt;$L$2,($L$2*60)-(L23-$L$2)*60-M23,L23*60+M23)))-Q23+O23))</f>
        <v>0</v>
      </c>
      <c r="S23" s="399">
        <f t="shared" si="11"/>
        <v>0</v>
      </c>
      <c r="T23" s="240">
        <f t="shared" si="12"/>
        <v>5</v>
      </c>
      <c r="U23" s="230"/>
      <c r="V23" s="278">
        <v>19</v>
      </c>
      <c r="W23" s="230" t="str">
        <f t="shared" ca="1" si="0"/>
        <v/>
      </c>
      <c r="X23" s="402">
        <f t="shared" ca="1" si="13"/>
        <v>0</v>
      </c>
      <c r="Y23" s="39" t="str">
        <f t="shared" ca="1" si="1"/>
        <v/>
      </c>
      <c r="Z23" s="232">
        <f>RANK(S23,$S$5:$S$64,0)+COUNTIF($S$5:S23,S23)-1</f>
        <v>19</v>
      </c>
      <c r="AA23" s="233">
        <f t="shared" si="2"/>
        <v>0</v>
      </c>
      <c r="AB23" s="234">
        <f t="shared" si="14"/>
        <v>0</v>
      </c>
      <c r="AC23" s="234">
        <f t="shared" si="3"/>
        <v>0</v>
      </c>
      <c r="AD23" s="234">
        <f t="shared" si="15"/>
        <v>0</v>
      </c>
      <c r="AE23" s="234">
        <f t="shared" si="4"/>
        <v>0</v>
      </c>
      <c r="AF23" s="234">
        <f t="shared" si="16"/>
        <v>0</v>
      </c>
      <c r="AG23" s="234">
        <f t="shared" si="5"/>
        <v>0</v>
      </c>
      <c r="AH23" s="234">
        <f t="shared" si="17"/>
        <v>0</v>
      </c>
      <c r="AI23" s="234">
        <f t="shared" si="6"/>
        <v>0</v>
      </c>
      <c r="AJ23" s="234">
        <f t="shared" si="18"/>
        <v>0</v>
      </c>
      <c r="AK23" s="234">
        <f t="shared" ca="1" si="19"/>
        <v>0</v>
      </c>
    </row>
    <row r="24" spans="2:37" ht="23.1" customHeight="1">
      <c r="C24" s="235">
        <v>20</v>
      </c>
      <c r="D24" s="236" t="str">
        <f t="shared" si="7"/>
        <v/>
      </c>
      <c r="E24" s="237" t="str">
        <f>IF(ISBLANK('Flight Groups'!C25),"",'Flight Groups'!I25)</f>
        <v/>
      </c>
      <c r="F24" s="237">
        <f t="shared" si="8"/>
        <v>5</v>
      </c>
      <c r="G24" s="237" t="str">
        <f>IF(ISBLANK('Flight Groups'!C25),"",'Flight Groups'!C25)</f>
        <v/>
      </c>
      <c r="H24" s="237" t="str">
        <f t="shared" si="20"/>
        <v/>
      </c>
      <c r="I24" s="488" t="str">
        <f>IF(ISBLANK('Flight Groups'!C25),"",IF(H24=1,"A",IF(H24=2,"B",IF(H24=3,"C",IF(H24=4,"D","E")))))</f>
        <v/>
      </c>
      <c r="J24" s="237" t="str">
        <f>IF(G24="","",(RANK(F24,$F$5:$F$64,0)+COUNTIF($F$5:F24,F24)-1))</f>
        <v/>
      </c>
      <c r="K24" s="238" t="str">
        <f t="shared" ca="1" si="9"/>
        <v/>
      </c>
      <c r="L24" s="294"/>
      <c r="M24" s="295"/>
      <c r="N24" s="239"/>
      <c r="O24" s="239"/>
      <c r="P24" s="546"/>
      <c r="Q24" s="588">
        <f t="shared" si="10"/>
        <v>0</v>
      </c>
      <c r="R24" s="434">
        <f>IF(ISBLANK('Flight Groups'!C25),0,IF(P24="yes",0,(IF(L24=$L$2,L24*60-M24,IF(L24&gt;$L$2,($L$2*60)-(L24-$L$2)*60-M24,L24*60+M24)))-Q24+O24))</f>
        <v>0</v>
      </c>
      <c r="S24" s="399">
        <f t="shared" si="11"/>
        <v>0</v>
      </c>
      <c r="T24" s="240">
        <f t="shared" si="12"/>
        <v>5</v>
      </c>
      <c r="U24" s="230"/>
      <c r="V24" s="278">
        <v>20</v>
      </c>
      <c r="W24" s="230" t="str">
        <f t="shared" ca="1" si="0"/>
        <v/>
      </c>
      <c r="X24" s="402">
        <f t="shared" ca="1" si="13"/>
        <v>0</v>
      </c>
      <c r="Y24" s="39" t="str">
        <f t="shared" ca="1" si="1"/>
        <v/>
      </c>
      <c r="Z24" s="232">
        <f>RANK(S24,$S$5:$S$64,0)+COUNTIF($S$5:S24,S24)-1</f>
        <v>20</v>
      </c>
      <c r="AA24" s="233">
        <f t="shared" si="2"/>
        <v>0</v>
      </c>
      <c r="AB24" s="234">
        <f t="shared" si="14"/>
        <v>0</v>
      </c>
      <c r="AC24" s="234">
        <f t="shared" si="3"/>
        <v>0</v>
      </c>
      <c r="AD24" s="234">
        <f t="shared" si="15"/>
        <v>0</v>
      </c>
      <c r="AE24" s="234">
        <f t="shared" si="4"/>
        <v>0</v>
      </c>
      <c r="AF24" s="234">
        <f t="shared" si="16"/>
        <v>0</v>
      </c>
      <c r="AG24" s="234">
        <f t="shared" si="5"/>
        <v>0</v>
      </c>
      <c r="AH24" s="234">
        <f t="shared" si="17"/>
        <v>0</v>
      </c>
      <c r="AI24" s="234">
        <f t="shared" si="6"/>
        <v>0</v>
      </c>
      <c r="AJ24" s="234">
        <f t="shared" si="18"/>
        <v>0</v>
      </c>
      <c r="AK24" s="234">
        <f t="shared" ca="1" si="19"/>
        <v>0</v>
      </c>
    </row>
    <row r="25" spans="2:37" ht="23.1" customHeight="1">
      <c r="C25" s="235">
        <v>21</v>
      </c>
      <c r="D25" s="236" t="str">
        <f t="shared" si="7"/>
        <v/>
      </c>
      <c r="E25" s="237" t="str">
        <f>IF(ISBLANK('Flight Groups'!C26),"",'Flight Groups'!I26)</f>
        <v/>
      </c>
      <c r="F25" s="237">
        <f t="shared" si="8"/>
        <v>5</v>
      </c>
      <c r="G25" s="237" t="str">
        <f>IF(ISBLANK('Flight Groups'!C26),"",'Flight Groups'!C26)</f>
        <v/>
      </c>
      <c r="H25" s="237" t="str">
        <f t="shared" si="20"/>
        <v/>
      </c>
      <c r="I25" s="488" t="str">
        <f>IF(ISBLANK('Flight Groups'!C26),"",IF(H25=1,"A",IF(H25=2,"B",IF(H25=3,"C",IF(H25=4,"D","E")))))</f>
        <v/>
      </c>
      <c r="J25" s="237" t="str">
        <f>IF(G25="","",(RANK(F25,$F$5:$F$64,0)+COUNTIF($F$5:F25,F25)-1))</f>
        <v/>
      </c>
      <c r="K25" s="238" t="str">
        <f t="shared" ca="1" si="9"/>
        <v/>
      </c>
      <c r="L25" s="294"/>
      <c r="M25" s="295"/>
      <c r="N25" s="239"/>
      <c r="O25" s="239"/>
      <c r="P25" s="546"/>
      <c r="Q25" s="588">
        <f t="shared" si="10"/>
        <v>0</v>
      </c>
      <c r="R25" s="434">
        <f>IF(ISBLANK('Flight Groups'!C26),0,IF(P25="yes",0,(IF(L25=$L$2,L25*60-M25,IF(L25&gt;$L$2,($L$2*60)-(L25-$L$2)*60-M25,L25*60+M25)))-Q25+O25))</f>
        <v>0</v>
      </c>
      <c r="S25" s="399">
        <f t="shared" si="11"/>
        <v>0</v>
      </c>
      <c r="T25" s="240">
        <f t="shared" si="12"/>
        <v>5</v>
      </c>
      <c r="U25" s="230"/>
      <c r="V25" s="278">
        <v>21</v>
      </c>
      <c r="W25" s="230" t="str">
        <f t="shared" ca="1" si="0"/>
        <v/>
      </c>
      <c r="X25" s="402">
        <f t="shared" ca="1" si="13"/>
        <v>0</v>
      </c>
      <c r="Y25" s="39" t="str">
        <f t="shared" ca="1" si="1"/>
        <v/>
      </c>
      <c r="Z25" s="232">
        <f>RANK(S25,$S$5:$S$64,0)+COUNTIF($S$5:S25,S25)-1</f>
        <v>21</v>
      </c>
      <c r="AA25" s="233">
        <f t="shared" si="2"/>
        <v>0</v>
      </c>
      <c r="AB25" s="234">
        <f t="shared" si="14"/>
        <v>0</v>
      </c>
      <c r="AC25" s="234">
        <f t="shared" si="3"/>
        <v>0</v>
      </c>
      <c r="AD25" s="234">
        <f t="shared" si="15"/>
        <v>0</v>
      </c>
      <c r="AE25" s="234">
        <f t="shared" si="4"/>
        <v>0</v>
      </c>
      <c r="AF25" s="234">
        <f t="shared" si="16"/>
        <v>0</v>
      </c>
      <c r="AG25" s="234">
        <f t="shared" si="5"/>
        <v>0</v>
      </c>
      <c r="AH25" s="234">
        <f t="shared" si="17"/>
        <v>0</v>
      </c>
      <c r="AI25" s="234">
        <f t="shared" si="6"/>
        <v>0</v>
      </c>
      <c r="AJ25" s="234">
        <f t="shared" si="18"/>
        <v>0</v>
      </c>
      <c r="AK25" s="234">
        <f t="shared" ca="1" si="19"/>
        <v>0</v>
      </c>
    </row>
    <row r="26" spans="2:37" ht="23.1" customHeight="1">
      <c r="C26" s="235">
        <v>22</v>
      </c>
      <c r="D26" s="236" t="str">
        <f t="shared" si="7"/>
        <v/>
      </c>
      <c r="E26" s="237" t="str">
        <f>IF(ISBLANK('Flight Groups'!C27),"",'Flight Groups'!I27)</f>
        <v/>
      </c>
      <c r="F26" s="237">
        <f t="shared" si="8"/>
        <v>5</v>
      </c>
      <c r="G26" s="237" t="str">
        <f>IF(ISBLANK('Flight Groups'!C27),"",'Flight Groups'!C27)</f>
        <v/>
      </c>
      <c r="H26" s="237" t="str">
        <f t="shared" si="20"/>
        <v/>
      </c>
      <c r="I26" s="488" t="str">
        <f>IF(ISBLANK('Flight Groups'!C27),"",IF(H26=1,"A",IF(H26=2,"B",IF(H26=3,"C",IF(H26=4,"D","E")))))</f>
        <v/>
      </c>
      <c r="J26" s="237" t="str">
        <f>IF(G26="","",(RANK(F26,$F$5:$F$64,0)+COUNTIF($F$5:F26,F26)-1))</f>
        <v/>
      </c>
      <c r="K26" s="238" t="str">
        <f t="shared" ca="1" si="9"/>
        <v/>
      </c>
      <c r="L26" s="294"/>
      <c r="M26" s="295"/>
      <c r="N26" s="239"/>
      <c r="O26" s="239"/>
      <c r="P26" s="546"/>
      <c r="Q26" s="588">
        <f t="shared" si="10"/>
        <v>0</v>
      </c>
      <c r="R26" s="434">
        <f>IF(ISBLANK('Flight Groups'!C27),0,IF(P26="yes",0,(IF(L26=$L$2,L26*60-M26,IF(L26&gt;$L$2,($L$2*60)-(L26-$L$2)*60-M26,L26*60+M26)))-Q26+O26))</f>
        <v>0</v>
      </c>
      <c r="S26" s="399">
        <f t="shared" si="11"/>
        <v>0</v>
      </c>
      <c r="T26" s="240">
        <f t="shared" si="12"/>
        <v>5</v>
      </c>
      <c r="U26" s="230"/>
      <c r="V26" s="278">
        <v>22</v>
      </c>
      <c r="W26" s="230" t="str">
        <f t="shared" ca="1" si="0"/>
        <v/>
      </c>
      <c r="X26" s="402">
        <f t="shared" ca="1" si="13"/>
        <v>0</v>
      </c>
      <c r="Y26" s="39" t="str">
        <f t="shared" ca="1" si="1"/>
        <v/>
      </c>
      <c r="Z26" s="232">
        <f>RANK(S26,$S$5:$S$64,0)+COUNTIF($S$5:S26,S26)-1</f>
        <v>22</v>
      </c>
      <c r="AA26" s="233">
        <f t="shared" si="2"/>
        <v>0</v>
      </c>
      <c r="AB26" s="234">
        <f t="shared" si="14"/>
        <v>0</v>
      </c>
      <c r="AC26" s="234">
        <f t="shared" si="3"/>
        <v>0</v>
      </c>
      <c r="AD26" s="234">
        <f t="shared" si="15"/>
        <v>0</v>
      </c>
      <c r="AE26" s="234">
        <f t="shared" si="4"/>
        <v>0</v>
      </c>
      <c r="AF26" s="234">
        <f t="shared" si="16"/>
        <v>0</v>
      </c>
      <c r="AG26" s="234">
        <f t="shared" si="5"/>
        <v>0</v>
      </c>
      <c r="AH26" s="234">
        <f t="shared" si="17"/>
        <v>0</v>
      </c>
      <c r="AI26" s="234">
        <f t="shared" si="6"/>
        <v>0</v>
      </c>
      <c r="AJ26" s="234">
        <f t="shared" si="18"/>
        <v>0</v>
      </c>
      <c r="AK26" s="234">
        <f t="shared" ca="1" si="19"/>
        <v>0</v>
      </c>
    </row>
    <row r="27" spans="2:37" ht="23.1" customHeight="1">
      <c r="C27" s="235">
        <v>23</v>
      </c>
      <c r="D27" s="236" t="str">
        <f t="shared" si="7"/>
        <v/>
      </c>
      <c r="E27" s="237" t="str">
        <f>IF(ISBLANK('Flight Groups'!C28),"",'Flight Groups'!I28)</f>
        <v/>
      </c>
      <c r="F27" s="237">
        <f t="shared" si="8"/>
        <v>5</v>
      </c>
      <c r="G27" s="237" t="str">
        <f>IF(ISBLANK('Flight Groups'!C28),"",'Flight Groups'!C28)</f>
        <v/>
      </c>
      <c r="H27" s="237" t="str">
        <f t="shared" si="20"/>
        <v/>
      </c>
      <c r="I27" s="488" t="str">
        <f>IF(ISBLANK('Flight Groups'!C28),"",IF(H27=1,"A",IF(H27=2,"B",IF(H27=3,"C",IF(H27=4,"D","E")))))</f>
        <v/>
      </c>
      <c r="J27" s="237" t="str">
        <f>IF(G27="","",(RANK(F27,$F$5:$F$64,0)+COUNTIF($F$5:F27,F27)-1))</f>
        <v/>
      </c>
      <c r="K27" s="238" t="str">
        <f t="shared" ca="1" si="9"/>
        <v/>
      </c>
      <c r="L27" s="294"/>
      <c r="M27" s="295"/>
      <c r="N27" s="239"/>
      <c r="O27" s="239"/>
      <c r="P27" s="546"/>
      <c r="Q27" s="588">
        <f t="shared" si="10"/>
        <v>0</v>
      </c>
      <c r="R27" s="434">
        <f>IF(ISBLANK('Flight Groups'!C28),0,IF(P27="yes",0,(IF(L27=$L$2,L27*60-M27,IF(L27&gt;$L$2,($L$2*60)-(L27-$L$2)*60-M27,L27*60+M27)))-Q27+O27))</f>
        <v>0</v>
      </c>
      <c r="S27" s="399">
        <f t="shared" si="11"/>
        <v>0</v>
      </c>
      <c r="T27" s="240">
        <f t="shared" si="12"/>
        <v>5</v>
      </c>
      <c r="U27" s="230"/>
      <c r="V27" s="278">
        <v>23</v>
      </c>
      <c r="W27" s="230" t="str">
        <f t="shared" ca="1" si="0"/>
        <v/>
      </c>
      <c r="X27" s="402">
        <f t="shared" ca="1" si="13"/>
        <v>0</v>
      </c>
      <c r="Y27" s="39" t="str">
        <f t="shared" ca="1" si="1"/>
        <v/>
      </c>
      <c r="Z27" s="232">
        <f>RANK(S27,$S$5:$S$64,0)+COUNTIF($S$5:S27,S27)-1</f>
        <v>23</v>
      </c>
      <c r="AA27" s="233">
        <f t="shared" si="2"/>
        <v>0</v>
      </c>
      <c r="AB27" s="234">
        <f t="shared" si="14"/>
        <v>0</v>
      </c>
      <c r="AC27" s="234">
        <f t="shared" si="3"/>
        <v>0</v>
      </c>
      <c r="AD27" s="234">
        <f t="shared" si="15"/>
        <v>0</v>
      </c>
      <c r="AE27" s="234">
        <f t="shared" si="4"/>
        <v>0</v>
      </c>
      <c r="AF27" s="234">
        <f t="shared" si="16"/>
        <v>0</v>
      </c>
      <c r="AG27" s="234">
        <f t="shared" si="5"/>
        <v>0</v>
      </c>
      <c r="AH27" s="234">
        <f t="shared" si="17"/>
        <v>0</v>
      </c>
      <c r="AI27" s="234">
        <f t="shared" si="6"/>
        <v>0</v>
      </c>
      <c r="AJ27" s="234">
        <f t="shared" si="18"/>
        <v>0</v>
      </c>
      <c r="AK27" s="234">
        <f t="shared" ca="1" si="19"/>
        <v>0</v>
      </c>
    </row>
    <row r="28" spans="2:37" ht="23.1" customHeight="1">
      <c r="C28" s="235">
        <v>24</v>
      </c>
      <c r="D28" s="236" t="str">
        <f t="shared" si="7"/>
        <v/>
      </c>
      <c r="E28" s="237" t="str">
        <f>IF(ISBLANK('Flight Groups'!C29),"",'Flight Groups'!I29)</f>
        <v/>
      </c>
      <c r="F28" s="237">
        <f t="shared" si="8"/>
        <v>5</v>
      </c>
      <c r="G28" s="237" t="str">
        <f>IF(ISBLANK('Flight Groups'!C29),"",'Flight Groups'!C29)</f>
        <v/>
      </c>
      <c r="H28" s="237" t="str">
        <f t="shared" si="20"/>
        <v/>
      </c>
      <c r="I28" s="488" t="str">
        <f>IF(ISBLANK('Flight Groups'!C29),"",IF(H28=1,"A",IF(H28=2,"B",IF(H28=3,"C",IF(H28=4,"D","E")))))</f>
        <v/>
      </c>
      <c r="J28" s="237" t="str">
        <f>IF(G28="","",(RANK(F28,$F$5:$F$64,0)+COUNTIF($F$5:F28,F28)-1))</f>
        <v/>
      </c>
      <c r="K28" s="238" t="str">
        <f t="shared" ca="1" si="9"/>
        <v/>
      </c>
      <c r="L28" s="294"/>
      <c r="M28" s="295"/>
      <c r="N28" s="239"/>
      <c r="O28" s="239"/>
      <c r="P28" s="546"/>
      <c r="Q28" s="588">
        <f t="shared" si="10"/>
        <v>0</v>
      </c>
      <c r="R28" s="434">
        <f>IF(ISBLANK('Flight Groups'!C29),0,IF(P28="yes",0,(IF(L28=$L$2,L28*60-M28,IF(L28&gt;$L$2,($L$2*60)-(L28-$L$2)*60-M28,L28*60+M28)))-Q28+O28))</f>
        <v>0</v>
      </c>
      <c r="S28" s="399">
        <f t="shared" si="11"/>
        <v>0</v>
      </c>
      <c r="T28" s="240">
        <f t="shared" si="12"/>
        <v>5</v>
      </c>
      <c r="U28" s="230"/>
      <c r="V28" s="278">
        <v>24</v>
      </c>
      <c r="W28" s="230" t="str">
        <f t="shared" ca="1" si="0"/>
        <v/>
      </c>
      <c r="X28" s="402">
        <f t="shared" ca="1" si="13"/>
        <v>0</v>
      </c>
      <c r="Y28" s="39" t="str">
        <f t="shared" ca="1" si="1"/>
        <v/>
      </c>
      <c r="Z28" s="232">
        <f>RANK(S28,$S$5:$S$64,0)+COUNTIF($S$5:S28,S28)-1</f>
        <v>24</v>
      </c>
      <c r="AA28" s="233">
        <f t="shared" si="2"/>
        <v>0</v>
      </c>
      <c r="AB28" s="234">
        <f t="shared" si="14"/>
        <v>0</v>
      </c>
      <c r="AC28" s="234">
        <f t="shared" si="3"/>
        <v>0</v>
      </c>
      <c r="AD28" s="234">
        <f t="shared" si="15"/>
        <v>0</v>
      </c>
      <c r="AE28" s="234">
        <f t="shared" si="4"/>
        <v>0</v>
      </c>
      <c r="AF28" s="234">
        <f t="shared" si="16"/>
        <v>0</v>
      </c>
      <c r="AG28" s="234">
        <f t="shared" si="5"/>
        <v>0</v>
      </c>
      <c r="AH28" s="234">
        <f t="shared" si="17"/>
        <v>0</v>
      </c>
      <c r="AI28" s="234">
        <f t="shared" si="6"/>
        <v>0</v>
      </c>
      <c r="AJ28" s="234">
        <f t="shared" si="18"/>
        <v>0</v>
      </c>
      <c r="AK28" s="234">
        <f t="shared" ca="1" si="19"/>
        <v>0</v>
      </c>
    </row>
    <row r="29" spans="2:37" ht="23.1" customHeight="1">
      <c r="C29" s="235">
        <v>25</v>
      </c>
      <c r="D29" s="236" t="str">
        <f t="shared" si="7"/>
        <v/>
      </c>
      <c r="E29" s="237" t="str">
        <f>IF(ISBLANK('Flight Groups'!C30),"",'Flight Groups'!I30)</f>
        <v/>
      </c>
      <c r="F29" s="237">
        <f t="shared" si="8"/>
        <v>5</v>
      </c>
      <c r="G29" s="237" t="str">
        <f>IF(ISBLANK('Flight Groups'!C30),"",'Flight Groups'!C30)</f>
        <v/>
      </c>
      <c r="H29" s="237" t="str">
        <f t="shared" si="20"/>
        <v/>
      </c>
      <c r="I29" s="488" t="str">
        <f>IF(ISBLANK('Flight Groups'!C30),"",IF(H29=1,"A",IF(H29=2,"B",IF(H29=3,"C",IF(H29=4,"D","E")))))</f>
        <v/>
      </c>
      <c r="J29" s="237" t="str">
        <f>IF(G29="","",(RANK(F29,$F$5:$F$64,0)+COUNTIF($F$5:F29,F29)-1))</f>
        <v/>
      </c>
      <c r="K29" s="238" t="str">
        <f t="shared" ca="1" si="9"/>
        <v/>
      </c>
      <c r="L29" s="294"/>
      <c r="M29" s="295"/>
      <c r="N29" s="239"/>
      <c r="O29" s="239"/>
      <c r="P29" s="546"/>
      <c r="Q29" s="588">
        <f t="shared" si="10"/>
        <v>0</v>
      </c>
      <c r="R29" s="434">
        <f>IF(ISBLANK('Flight Groups'!C30),0,IF(P29="yes",0,(IF(L29=$L$2,L29*60-M29,IF(L29&gt;$L$2,($L$2*60)-(L29-$L$2)*60-M29,L29*60+M29)))-Q29+O29))</f>
        <v>0</v>
      </c>
      <c r="S29" s="399">
        <f t="shared" si="11"/>
        <v>0</v>
      </c>
      <c r="T29" s="240">
        <f t="shared" si="12"/>
        <v>5</v>
      </c>
      <c r="U29" s="230"/>
      <c r="V29" s="278">
        <v>25</v>
      </c>
      <c r="W29" s="230" t="str">
        <f t="shared" ca="1" si="0"/>
        <v/>
      </c>
      <c r="X29" s="402">
        <f t="shared" ca="1" si="13"/>
        <v>0</v>
      </c>
      <c r="Y29" s="39" t="str">
        <f t="shared" ca="1" si="1"/>
        <v/>
      </c>
      <c r="Z29" s="232">
        <f>RANK(S29,$S$5:$S$64,0)+COUNTIF($S$5:S29,S29)-1</f>
        <v>25</v>
      </c>
      <c r="AA29" s="233">
        <f t="shared" si="2"/>
        <v>0</v>
      </c>
      <c r="AB29" s="234">
        <f t="shared" si="14"/>
        <v>0</v>
      </c>
      <c r="AC29" s="234">
        <f t="shared" si="3"/>
        <v>0</v>
      </c>
      <c r="AD29" s="234">
        <f t="shared" si="15"/>
        <v>0</v>
      </c>
      <c r="AE29" s="234">
        <f t="shared" si="4"/>
        <v>0</v>
      </c>
      <c r="AF29" s="234">
        <f t="shared" si="16"/>
        <v>0</v>
      </c>
      <c r="AG29" s="234">
        <f t="shared" si="5"/>
        <v>0</v>
      </c>
      <c r="AH29" s="234">
        <f t="shared" si="17"/>
        <v>0</v>
      </c>
      <c r="AI29" s="234">
        <f t="shared" si="6"/>
        <v>0</v>
      </c>
      <c r="AJ29" s="234">
        <f t="shared" si="18"/>
        <v>0</v>
      </c>
      <c r="AK29" s="234">
        <f t="shared" ca="1" si="19"/>
        <v>0</v>
      </c>
    </row>
    <row r="30" spans="2:37" ht="23.1" customHeight="1">
      <c r="C30" s="235">
        <v>26</v>
      </c>
      <c r="D30" s="236" t="str">
        <f t="shared" si="7"/>
        <v/>
      </c>
      <c r="E30" s="237" t="str">
        <f>IF(ISBLANK('Flight Groups'!C31),"",'Flight Groups'!I31)</f>
        <v/>
      </c>
      <c r="F30" s="237">
        <f t="shared" si="8"/>
        <v>5</v>
      </c>
      <c r="G30" s="237" t="str">
        <f>IF(ISBLANK('Flight Groups'!C31),"",'Flight Groups'!C31)</f>
        <v/>
      </c>
      <c r="H30" s="237" t="str">
        <f t="shared" si="20"/>
        <v/>
      </c>
      <c r="I30" s="488" t="str">
        <f>IF(ISBLANK('Flight Groups'!C31),"",IF(H30=1,"A",IF(H30=2,"B",IF(H30=3,"C",IF(H30=4,"D","E")))))</f>
        <v/>
      </c>
      <c r="J30" s="237" t="str">
        <f>IF(G30="","",(RANK(F30,$F$5:$F$64,0)+COUNTIF($F$5:F30,F30)-1))</f>
        <v/>
      </c>
      <c r="K30" s="238" t="str">
        <f t="shared" ca="1" si="9"/>
        <v/>
      </c>
      <c r="L30" s="294"/>
      <c r="M30" s="295"/>
      <c r="N30" s="239"/>
      <c r="O30" s="239"/>
      <c r="P30" s="546"/>
      <c r="Q30" s="588">
        <f t="shared" si="10"/>
        <v>0</v>
      </c>
      <c r="R30" s="434">
        <f>IF(ISBLANK('Flight Groups'!C31),0,IF(P30="yes",0,(IF(L30=$L$2,L30*60-M30,IF(L30&gt;$L$2,($L$2*60)-(L30-$L$2)*60-M30,L30*60+M30)))-Q30+O30))</f>
        <v>0</v>
      </c>
      <c r="S30" s="399">
        <f t="shared" si="11"/>
        <v>0</v>
      </c>
      <c r="T30" s="240">
        <f t="shared" si="12"/>
        <v>5</v>
      </c>
      <c r="U30" s="230"/>
      <c r="V30" s="278">
        <v>26</v>
      </c>
      <c r="W30" s="230" t="str">
        <f t="shared" ca="1" si="0"/>
        <v/>
      </c>
      <c r="X30" s="402">
        <f t="shared" ca="1" si="13"/>
        <v>0</v>
      </c>
      <c r="Y30" s="39" t="str">
        <f t="shared" ca="1" si="1"/>
        <v/>
      </c>
      <c r="Z30" s="232">
        <f>RANK(S30,$S$5:$S$64,0)+COUNTIF($S$5:S30,S30)-1</f>
        <v>26</v>
      </c>
      <c r="AA30" s="233">
        <f t="shared" si="2"/>
        <v>0</v>
      </c>
      <c r="AB30" s="234">
        <f t="shared" si="14"/>
        <v>0</v>
      </c>
      <c r="AC30" s="234">
        <f t="shared" si="3"/>
        <v>0</v>
      </c>
      <c r="AD30" s="234">
        <f t="shared" si="15"/>
        <v>0</v>
      </c>
      <c r="AE30" s="234">
        <f t="shared" si="4"/>
        <v>0</v>
      </c>
      <c r="AF30" s="234">
        <f t="shared" si="16"/>
        <v>0</v>
      </c>
      <c r="AG30" s="234">
        <f t="shared" si="5"/>
        <v>0</v>
      </c>
      <c r="AH30" s="234">
        <f t="shared" si="17"/>
        <v>0</v>
      </c>
      <c r="AI30" s="234">
        <f t="shared" si="6"/>
        <v>0</v>
      </c>
      <c r="AJ30" s="234">
        <f t="shared" si="18"/>
        <v>0</v>
      </c>
      <c r="AK30" s="234">
        <f t="shared" ca="1" si="19"/>
        <v>0</v>
      </c>
    </row>
    <row r="31" spans="2:37" ht="23.1" customHeight="1">
      <c r="C31" s="235">
        <v>27</v>
      </c>
      <c r="D31" s="236" t="str">
        <f t="shared" si="7"/>
        <v/>
      </c>
      <c r="E31" s="237" t="str">
        <f>IF(ISBLANK('Flight Groups'!C32),"",'Flight Groups'!I32)</f>
        <v/>
      </c>
      <c r="F31" s="237">
        <f t="shared" si="8"/>
        <v>5</v>
      </c>
      <c r="G31" s="237" t="str">
        <f>IF(ISBLANK('Flight Groups'!C32),"",'Flight Groups'!C32)</f>
        <v/>
      </c>
      <c r="H31" s="237" t="str">
        <f t="shared" si="20"/>
        <v/>
      </c>
      <c r="I31" s="488" t="str">
        <f>IF(ISBLANK('Flight Groups'!C32),"",IF(H31=1,"A",IF(H31=2,"B",IF(H31=3,"C",IF(H31=4,"D","E")))))</f>
        <v/>
      </c>
      <c r="J31" s="237" t="str">
        <f>IF(G31="","",(RANK(F31,$F$5:$F$64,0)+COUNTIF($F$5:F31,F31)-1))</f>
        <v/>
      </c>
      <c r="K31" s="238" t="str">
        <f t="shared" ca="1" si="9"/>
        <v/>
      </c>
      <c r="L31" s="294"/>
      <c r="M31" s="295"/>
      <c r="N31" s="239"/>
      <c r="O31" s="239"/>
      <c r="P31" s="546"/>
      <c r="Q31" s="588">
        <f t="shared" si="10"/>
        <v>0</v>
      </c>
      <c r="R31" s="434">
        <f>IF(ISBLANK('Flight Groups'!C32),0,IF(P31="yes",0,(IF(L31=$L$2,L31*60-M31,IF(L31&gt;$L$2,($L$2*60)-(L31-$L$2)*60-M31,L31*60+M31)))-Q31+O31))</f>
        <v>0</v>
      </c>
      <c r="S31" s="399">
        <f t="shared" si="11"/>
        <v>0</v>
      </c>
      <c r="T31" s="240">
        <f t="shared" si="12"/>
        <v>5</v>
      </c>
      <c r="U31" s="230"/>
      <c r="V31" s="278">
        <v>27</v>
      </c>
      <c r="W31" s="230" t="str">
        <f t="shared" ca="1" si="0"/>
        <v/>
      </c>
      <c r="X31" s="402">
        <f t="shared" ca="1" si="13"/>
        <v>0</v>
      </c>
      <c r="Y31" s="39" t="str">
        <f t="shared" ca="1" si="1"/>
        <v/>
      </c>
      <c r="Z31" s="232">
        <f>RANK(S31,$S$5:$S$64,0)+COUNTIF($S$5:S31,S31)-1</f>
        <v>27</v>
      </c>
      <c r="AA31" s="233">
        <f t="shared" si="2"/>
        <v>0</v>
      </c>
      <c r="AB31" s="234">
        <f t="shared" si="14"/>
        <v>0</v>
      </c>
      <c r="AC31" s="234">
        <f t="shared" si="3"/>
        <v>0</v>
      </c>
      <c r="AD31" s="234">
        <f t="shared" si="15"/>
        <v>0</v>
      </c>
      <c r="AE31" s="234">
        <f t="shared" si="4"/>
        <v>0</v>
      </c>
      <c r="AF31" s="234">
        <f t="shared" si="16"/>
        <v>0</v>
      </c>
      <c r="AG31" s="234">
        <f t="shared" si="5"/>
        <v>0</v>
      </c>
      <c r="AH31" s="234">
        <f t="shared" si="17"/>
        <v>0</v>
      </c>
      <c r="AI31" s="234">
        <f t="shared" si="6"/>
        <v>0</v>
      </c>
      <c r="AJ31" s="234">
        <f t="shared" si="18"/>
        <v>0</v>
      </c>
      <c r="AK31" s="234">
        <f t="shared" ca="1" si="19"/>
        <v>0</v>
      </c>
    </row>
    <row r="32" spans="2:37" ht="23.1" customHeight="1">
      <c r="C32" s="235">
        <v>28</v>
      </c>
      <c r="D32" s="236" t="str">
        <f t="shared" si="7"/>
        <v/>
      </c>
      <c r="E32" s="237" t="str">
        <f>IF(ISBLANK('Flight Groups'!C33),"",'Flight Groups'!I33)</f>
        <v/>
      </c>
      <c r="F32" s="237">
        <f t="shared" si="8"/>
        <v>5</v>
      </c>
      <c r="G32" s="237" t="str">
        <f>IF(ISBLANK('Flight Groups'!C33),"",'Flight Groups'!C33)</f>
        <v/>
      </c>
      <c r="H32" s="237" t="str">
        <f t="shared" si="20"/>
        <v/>
      </c>
      <c r="I32" s="488" t="str">
        <f>IF(ISBLANK('Flight Groups'!C33),"",IF(H32=1,"A",IF(H32=2,"B",IF(H32=3,"C",IF(H32=4,"D","E")))))</f>
        <v/>
      </c>
      <c r="J32" s="237" t="str">
        <f>IF(G32="","",(RANK(F32,$F$5:$F$64,0)+COUNTIF($F$5:F32,F32)-1))</f>
        <v/>
      </c>
      <c r="K32" s="238" t="str">
        <f t="shared" ca="1" si="9"/>
        <v/>
      </c>
      <c r="L32" s="294"/>
      <c r="M32" s="295"/>
      <c r="N32" s="239"/>
      <c r="O32" s="239"/>
      <c r="P32" s="546"/>
      <c r="Q32" s="588">
        <f t="shared" si="10"/>
        <v>0</v>
      </c>
      <c r="R32" s="434">
        <f>IF(ISBLANK('Flight Groups'!C33),0,IF(P32="yes",0,(IF(L32=$L$2,L32*60-M32,IF(L32&gt;$L$2,($L$2*60)-(L32-$L$2)*60-M32,L32*60+M32)))-Q32+O32))</f>
        <v>0</v>
      </c>
      <c r="S32" s="399">
        <f t="shared" si="11"/>
        <v>0</v>
      </c>
      <c r="T32" s="240">
        <f t="shared" si="12"/>
        <v>5</v>
      </c>
      <c r="U32" s="230"/>
      <c r="V32" s="278">
        <v>28</v>
      </c>
      <c r="W32" s="230" t="str">
        <f t="shared" ca="1" si="0"/>
        <v/>
      </c>
      <c r="X32" s="402">
        <f t="shared" ca="1" si="13"/>
        <v>0</v>
      </c>
      <c r="Y32" s="39" t="str">
        <f t="shared" ca="1" si="1"/>
        <v/>
      </c>
      <c r="Z32" s="232">
        <f>RANK(S32,$S$5:$S$64,0)+COUNTIF($S$5:S32,S32)-1</f>
        <v>28</v>
      </c>
      <c r="AA32" s="233">
        <f t="shared" si="2"/>
        <v>0</v>
      </c>
      <c r="AB32" s="234">
        <f t="shared" si="14"/>
        <v>0</v>
      </c>
      <c r="AC32" s="234">
        <f t="shared" si="3"/>
        <v>0</v>
      </c>
      <c r="AD32" s="234">
        <f t="shared" si="15"/>
        <v>0</v>
      </c>
      <c r="AE32" s="234">
        <f t="shared" si="4"/>
        <v>0</v>
      </c>
      <c r="AF32" s="234">
        <f t="shared" si="16"/>
        <v>0</v>
      </c>
      <c r="AG32" s="234">
        <f t="shared" si="5"/>
        <v>0</v>
      </c>
      <c r="AH32" s="234">
        <f t="shared" si="17"/>
        <v>0</v>
      </c>
      <c r="AI32" s="234">
        <f t="shared" si="6"/>
        <v>0</v>
      </c>
      <c r="AJ32" s="234">
        <f t="shared" si="18"/>
        <v>0</v>
      </c>
      <c r="AK32" s="234">
        <f t="shared" ca="1" si="19"/>
        <v>0</v>
      </c>
    </row>
    <row r="33" spans="3:37" ht="23.1" customHeight="1">
      <c r="C33" s="235">
        <v>29</v>
      </c>
      <c r="D33" s="236" t="str">
        <f t="shared" si="7"/>
        <v/>
      </c>
      <c r="E33" s="237" t="str">
        <f>IF(ISBLANK('Flight Groups'!C34),"",'Flight Groups'!I34)</f>
        <v/>
      </c>
      <c r="F33" s="237">
        <f t="shared" si="8"/>
        <v>5</v>
      </c>
      <c r="G33" s="237" t="str">
        <f>IF(ISBLANK('Flight Groups'!C34),"",'Flight Groups'!C34)</f>
        <v/>
      </c>
      <c r="H33" s="237" t="str">
        <f t="shared" si="20"/>
        <v/>
      </c>
      <c r="I33" s="488" t="str">
        <f>IF(ISBLANK('Flight Groups'!C34),"",IF(H33=1,"A",IF(H33=2,"B",IF(H33=3,"C",IF(H33=4,"D","E")))))</f>
        <v/>
      </c>
      <c r="J33" s="237" t="str">
        <f>IF(G33="","",(RANK(F33,$F$5:$F$64,0)+COUNTIF($F$5:F33,F33)-1))</f>
        <v/>
      </c>
      <c r="K33" s="238" t="str">
        <f t="shared" ca="1" si="9"/>
        <v/>
      </c>
      <c r="L33" s="294"/>
      <c r="M33" s="295"/>
      <c r="N33" s="239"/>
      <c r="O33" s="239"/>
      <c r="P33" s="546"/>
      <c r="Q33" s="588">
        <f t="shared" si="10"/>
        <v>0</v>
      </c>
      <c r="R33" s="434">
        <f>IF(ISBLANK('Flight Groups'!C34),0,IF(P33="yes",0,(IF(L33=$L$2,L33*60-M33,IF(L33&gt;$L$2,($L$2*60)-(L33-$L$2)*60-M33,L33*60+M33)))-Q33+O33))</f>
        <v>0</v>
      </c>
      <c r="S33" s="399">
        <f t="shared" si="11"/>
        <v>0</v>
      </c>
      <c r="T33" s="240">
        <f t="shared" si="12"/>
        <v>5</v>
      </c>
      <c r="U33" s="230"/>
      <c r="V33" s="278">
        <v>29</v>
      </c>
      <c r="W33" s="230" t="str">
        <f t="shared" ca="1" si="0"/>
        <v/>
      </c>
      <c r="X33" s="402">
        <f t="shared" ca="1" si="13"/>
        <v>0</v>
      </c>
      <c r="Y33" s="39" t="str">
        <f t="shared" ca="1" si="1"/>
        <v/>
      </c>
      <c r="Z33" s="232">
        <f>RANK(S33,$S$5:$S$64,0)+COUNTIF($S$5:S33,S33)-1</f>
        <v>29</v>
      </c>
      <c r="AA33" s="233">
        <f t="shared" si="2"/>
        <v>0</v>
      </c>
      <c r="AB33" s="234">
        <f t="shared" si="14"/>
        <v>0</v>
      </c>
      <c r="AC33" s="234">
        <f t="shared" si="3"/>
        <v>0</v>
      </c>
      <c r="AD33" s="234">
        <f t="shared" si="15"/>
        <v>0</v>
      </c>
      <c r="AE33" s="234">
        <f t="shared" si="4"/>
        <v>0</v>
      </c>
      <c r="AF33" s="234">
        <f t="shared" si="16"/>
        <v>0</v>
      </c>
      <c r="AG33" s="234">
        <f t="shared" si="5"/>
        <v>0</v>
      </c>
      <c r="AH33" s="234">
        <f t="shared" si="17"/>
        <v>0</v>
      </c>
      <c r="AI33" s="234">
        <f t="shared" si="6"/>
        <v>0</v>
      </c>
      <c r="AJ33" s="234">
        <f t="shared" si="18"/>
        <v>0</v>
      </c>
      <c r="AK33" s="234">
        <f t="shared" ca="1" si="19"/>
        <v>0</v>
      </c>
    </row>
    <row r="34" spans="3:37" ht="23.1" customHeight="1">
      <c r="C34" s="235">
        <v>30</v>
      </c>
      <c r="D34" s="236" t="str">
        <f t="shared" si="7"/>
        <v/>
      </c>
      <c r="E34" s="237" t="str">
        <f>IF(ISBLANK('Flight Groups'!C35),"",'Flight Groups'!I35)</f>
        <v/>
      </c>
      <c r="F34" s="237">
        <f t="shared" si="8"/>
        <v>5</v>
      </c>
      <c r="G34" s="237" t="str">
        <f>IF(ISBLANK('Flight Groups'!C35),"",'Flight Groups'!C35)</f>
        <v/>
      </c>
      <c r="H34" s="237" t="str">
        <f t="shared" si="20"/>
        <v/>
      </c>
      <c r="I34" s="488" t="str">
        <f>IF(ISBLANK('Flight Groups'!C35),"",IF(H34=1,"A",IF(H34=2,"B",IF(H34=3,"C",IF(H34=4,"D","E")))))</f>
        <v/>
      </c>
      <c r="J34" s="237" t="str">
        <f>IF(G34="","",(RANK(F34,$F$5:$F$64,0)+COUNTIF($F$5:F34,F34)-1))</f>
        <v/>
      </c>
      <c r="K34" s="238" t="str">
        <f t="shared" ca="1" si="9"/>
        <v/>
      </c>
      <c r="L34" s="294"/>
      <c r="M34" s="295"/>
      <c r="N34" s="239"/>
      <c r="O34" s="239"/>
      <c r="P34" s="546"/>
      <c r="Q34" s="588">
        <f t="shared" si="10"/>
        <v>0</v>
      </c>
      <c r="R34" s="434">
        <f>IF(ISBLANK('Flight Groups'!C35),0,IF(P34="yes",0,(IF(L34=$L$2,L34*60-M34,IF(L34&gt;$L$2,($L$2*60)-(L34-$L$2)*60-M34,L34*60+M34)))-Q34+O34))</f>
        <v>0</v>
      </c>
      <c r="S34" s="399">
        <f t="shared" si="11"/>
        <v>0</v>
      </c>
      <c r="T34" s="240">
        <f t="shared" si="12"/>
        <v>5</v>
      </c>
      <c r="U34" s="230"/>
      <c r="V34" s="278">
        <v>30</v>
      </c>
      <c r="W34" s="230" t="str">
        <f t="shared" ca="1" si="0"/>
        <v/>
      </c>
      <c r="X34" s="402">
        <f t="shared" ca="1" si="13"/>
        <v>0</v>
      </c>
      <c r="Y34" s="39" t="str">
        <f t="shared" ca="1" si="1"/>
        <v/>
      </c>
      <c r="Z34" s="232">
        <f>RANK(S34,$S$5:$S$64,0)+COUNTIF($S$5:S34,S34)-1</f>
        <v>30</v>
      </c>
      <c r="AA34" s="233">
        <f t="shared" si="2"/>
        <v>0</v>
      </c>
      <c r="AB34" s="234">
        <f t="shared" si="14"/>
        <v>0</v>
      </c>
      <c r="AC34" s="234">
        <f t="shared" si="3"/>
        <v>0</v>
      </c>
      <c r="AD34" s="234">
        <f t="shared" si="15"/>
        <v>0</v>
      </c>
      <c r="AE34" s="234">
        <f t="shared" si="4"/>
        <v>0</v>
      </c>
      <c r="AF34" s="234">
        <f t="shared" si="16"/>
        <v>0</v>
      </c>
      <c r="AG34" s="234">
        <f t="shared" si="5"/>
        <v>0</v>
      </c>
      <c r="AH34" s="234">
        <f t="shared" si="17"/>
        <v>0</v>
      </c>
      <c r="AI34" s="234">
        <f t="shared" si="6"/>
        <v>0</v>
      </c>
      <c r="AJ34" s="234">
        <f t="shared" si="18"/>
        <v>0</v>
      </c>
      <c r="AK34" s="234">
        <f t="shared" ca="1" si="19"/>
        <v>0</v>
      </c>
    </row>
    <row r="35" spans="3:37" ht="23.1" customHeight="1">
      <c r="C35" s="235">
        <v>31</v>
      </c>
      <c r="D35" s="236" t="str">
        <f t="shared" si="7"/>
        <v/>
      </c>
      <c r="E35" s="237" t="str">
        <f>IF(ISBLANK('Flight Groups'!C36),"",'Flight Groups'!I36)</f>
        <v/>
      </c>
      <c r="F35" s="237">
        <f t="shared" si="8"/>
        <v>5</v>
      </c>
      <c r="G35" s="237" t="str">
        <f>IF(ISBLANK('Flight Groups'!C36),"",'Flight Groups'!C36)</f>
        <v/>
      </c>
      <c r="H35" s="237" t="str">
        <f t="shared" si="20"/>
        <v/>
      </c>
      <c r="I35" s="488" t="str">
        <f>IF(ISBLANK('Flight Groups'!C36),"",IF(H35=1,"A",IF(H35=2,"B",IF(H35=3,"C",IF(H35=4,"D","E")))))</f>
        <v/>
      </c>
      <c r="J35" s="237" t="str">
        <f>IF(G35="","",(RANK(F35,$F$5:$F$64,0)+COUNTIF($F$5:F35,F35)-1))</f>
        <v/>
      </c>
      <c r="K35" s="238" t="str">
        <f t="shared" ca="1" si="9"/>
        <v/>
      </c>
      <c r="L35" s="294"/>
      <c r="M35" s="295"/>
      <c r="N35" s="239"/>
      <c r="O35" s="239"/>
      <c r="P35" s="546"/>
      <c r="Q35" s="588">
        <f t="shared" si="10"/>
        <v>0</v>
      </c>
      <c r="R35" s="434">
        <f>IF(ISBLANK('Flight Groups'!C36),0,IF(P35="yes",0,(IF(L35=$L$2,L35*60-M35,IF(L35&gt;$L$2,($L$2*60)-(L35-$L$2)*60-M35,L35*60+M35)))-Q35+O35))</f>
        <v>0</v>
      </c>
      <c r="S35" s="399">
        <f t="shared" si="11"/>
        <v>0</v>
      </c>
      <c r="T35" s="240">
        <f t="shared" si="12"/>
        <v>5</v>
      </c>
      <c r="U35" s="230"/>
      <c r="V35" s="278">
        <v>31</v>
      </c>
      <c r="W35" s="230" t="str">
        <f t="shared" ca="1" si="0"/>
        <v/>
      </c>
      <c r="X35" s="402">
        <f t="shared" ca="1" si="13"/>
        <v>0</v>
      </c>
      <c r="Y35" s="39" t="str">
        <f t="shared" ca="1" si="1"/>
        <v/>
      </c>
      <c r="Z35" s="232">
        <f>RANK(S35,$S$5:$S$64,0)+COUNTIF($S$5:S35,S35)-1</f>
        <v>31</v>
      </c>
      <c r="AA35" s="233">
        <f t="shared" si="2"/>
        <v>0</v>
      </c>
      <c r="AB35" s="234">
        <f t="shared" si="14"/>
        <v>0</v>
      </c>
      <c r="AC35" s="234">
        <f t="shared" si="3"/>
        <v>0</v>
      </c>
      <c r="AD35" s="234">
        <f t="shared" si="15"/>
        <v>0</v>
      </c>
      <c r="AE35" s="234">
        <f t="shared" si="4"/>
        <v>0</v>
      </c>
      <c r="AF35" s="234">
        <f t="shared" si="16"/>
        <v>0</v>
      </c>
      <c r="AG35" s="234">
        <f t="shared" si="5"/>
        <v>0</v>
      </c>
      <c r="AH35" s="234">
        <f t="shared" si="17"/>
        <v>0</v>
      </c>
      <c r="AI35" s="234">
        <f t="shared" si="6"/>
        <v>0</v>
      </c>
      <c r="AJ35" s="234">
        <f t="shared" si="18"/>
        <v>0</v>
      </c>
      <c r="AK35" s="234">
        <f t="shared" ca="1" si="19"/>
        <v>0</v>
      </c>
    </row>
    <row r="36" spans="3:37" ht="23.1" customHeight="1">
      <c r="C36" s="235">
        <v>32</v>
      </c>
      <c r="D36" s="236" t="str">
        <f t="shared" si="7"/>
        <v/>
      </c>
      <c r="E36" s="237" t="str">
        <f>IF(ISBLANK('Flight Groups'!C37),"",'Flight Groups'!I37)</f>
        <v/>
      </c>
      <c r="F36" s="237">
        <f t="shared" si="8"/>
        <v>5</v>
      </c>
      <c r="G36" s="237" t="str">
        <f>IF(ISBLANK('Flight Groups'!C37),"",'Flight Groups'!C37)</f>
        <v/>
      </c>
      <c r="H36" s="237" t="str">
        <f t="shared" si="20"/>
        <v/>
      </c>
      <c r="I36" s="488" t="str">
        <f>IF(ISBLANK('Flight Groups'!C37),"",IF(H36=1,"A",IF(H36=2,"B",IF(H36=3,"C",IF(H36=4,"D","E")))))</f>
        <v/>
      </c>
      <c r="J36" s="237" t="str">
        <f>IF(G36="","",(RANK(F36,$F$5:$F$64,0)+COUNTIF($F$5:F36,F36)-1))</f>
        <v/>
      </c>
      <c r="K36" s="238" t="str">
        <f t="shared" ca="1" si="9"/>
        <v/>
      </c>
      <c r="L36" s="294"/>
      <c r="M36" s="295"/>
      <c r="N36" s="239"/>
      <c r="O36" s="239"/>
      <c r="P36" s="546"/>
      <c r="Q36" s="588">
        <f t="shared" si="10"/>
        <v>0</v>
      </c>
      <c r="R36" s="434">
        <f>IF(ISBLANK('Flight Groups'!C37),0,IF(P36="yes",0,(IF(L36=$L$2,L36*60-M36,IF(L36&gt;$L$2,($L$2*60)-(L36-$L$2)*60-M36,L36*60+M36)))-Q36+O36))</f>
        <v>0</v>
      </c>
      <c r="S36" s="399">
        <f t="shared" si="11"/>
        <v>0</v>
      </c>
      <c r="T36" s="240">
        <f t="shared" si="12"/>
        <v>5</v>
      </c>
      <c r="U36" s="230"/>
      <c r="V36" s="278">
        <v>32</v>
      </c>
      <c r="W36" s="230" t="str">
        <f t="shared" ca="1" si="0"/>
        <v/>
      </c>
      <c r="X36" s="402">
        <f t="shared" ca="1" si="13"/>
        <v>0</v>
      </c>
      <c r="Y36" s="39" t="str">
        <f t="shared" ca="1" si="1"/>
        <v/>
      </c>
      <c r="Z36" s="232">
        <f>RANK(S36,$S$5:$S$64,0)+COUNTIF($S$5:S36,S36)-1</f>
        <v>32</v>
      </c>
      <c r="AA36" s="233">
        <f t="shared" si="2"/>
        <v>0</v>
      </c>
      <c r="AB36" s="234">
        <f t="shared" si="14"/>
        <v>0</v>
      </c>
      <c r="AC36" s="234">
        <f t="shared" si="3"/>
        <v>0</v>
      </c>
      <c r="AD36" s="234">
        <f t="shared" si="15"/>
        <v>0</v>
      </c>
      <c r="AE36" s="234">
        <f t="shared" si="4"/>
        <v>0</v>
      </c>
      <c r="AF36" s="234">
        <f t="shared" si="16"/>
        <v>0</v>
      </c>
      <c r="AG36" s="234">
        <f t="shared" si="5"/>
        <v>0</v>
      </c>
      <c r="AH36" s="234">
        <f t="shared" si="17"/>
        <v>0</v>
      </c>
      <c r="AI36" s="234">
        <f t="shared" si="6"/>
        <v>0</v>
      </c>
      <c r="AJ36" s="234">
        <f t="shared" si="18"/>
        <v>0</v>
      </c>
      <c r="AK36" s="234">
        <f t="shared" ca="1" si="19"/>
        <v>0</v>
      </c>
    </row>
    <row r="37" spans="3:37" ht="23.1" customHeight="1">
      <c r="C37" s="235">
        <v>33</v>
      </c>
      <c r="D37" s="236" t="str">
        <f t="shared" si="7"/>
        <v/>
      </c>
      <c r="E37" s="237" t="str">
        <f>IF(ISBLANK('Flight Groups'!C38),"",'Flight Groups'!I38)</f>
        <v/>
      </c>
      <c r="F37" s="237">
        <f t="shared" si="8"/>
        <v>5</v>
      </c>
      <c r="G37" s="237" t="str">
        <f>IF(ISBLANK('Flight Groups'!C38),"",'Flight Groups'!C38)</f>
        <v/>
      </c>
      <c r="H37" s="237" t="str">
        <f t="shared" si="20"/>
        <v/>
      </c>
      <c r="I37" s="488" t="str">
        <f>IF(ISBLANK('Flight Groups'!C38),"",IF(H37=1,"A",IF(H37=2,"B",IF(H37=3,"C",IF(H37=4,"D","E")))))</f>
        <v/>
      </c>
      <c r="J37" s="237" t="str">
        <f>IF(G37="","",(RANK(F37,$F$5:$F$64,0)+COUNTIF($F$5:F37,F37)-1))</f>
        <v/>
      </c>
      <c r="K37" s="238" t="str">
        <f t="shared" ca="1" si="9"/>
        <v/>
      </c>
      <c r="L37" s="294"/>
      <c r="M37" s="295"/>
      <c r="N37" s="239"/>
      <c r="O37" s="239"/>
      <c r="P37" s="546"/>
      <c r="Q37" s="588">
        <f t="shared" si="10"/>
        <v>0</v>
      </c>
      <c r="R37" s="434">
        <f>IF(ISBLANK('Flight Groups'!C38),0,IF(P37="yes",0,(IF(L37=$L$2,L37*60-M37,IF(L37&gt;$L$2,($L$2*60)-(L37-$L$2)*60-M37,L37*60+M37)))-Q37+O37))</f>
        <v>0</v>
      </c>
      <c r="S37" s="399">
        <f t="shared" si="11"/>
        <v>0</v>
      </c>
      <c r="T37" s="240">
        <f t="shared" si="12"/>
        <v>5</v>
      </c>
      <c r="U37" s="241"/>
      <c r="V37" s="278">
        <v>33</v>
      </c>
      <c r="W37" s="230" t="str">
        <f t="shared" ref="W37:W64" ca="1" si="21">OFFSET($K$5,MATCH(SMALL($Z$5:$Z$64,ROW()-ROW($W$5)+1),$Z$5:$Z$64,0)-1,0)</f>
        <v/>
      </c>
      <c r="X37" s="402">
        <f t="shared" ca="1" si="13"/>
        <v>0</v>
      </c>
      <c r="Y37" s="39" t="str">
        <f t="shared" ca="1" si="1"/>
        <v/>
      </c>
      <c r="Z37" s="232">
        <f>RANK(S37,$S$5:$S$64,0)+COUNTIF($S$5:S37,S37)-1</f>
        <v>33</v>
      </c>
      <c r="AA37" s="233">
        <f t="shared" ref="AA37:AA64" si="22">IF(I37="A",R37,0)</f>
        <v>0</v>
      </c>
      <c r="AB37" s="234">
        <f t="shared" si="14"/>
        <v>0</v>
      </c>
      <c r="AC37" s="234">
        <f t="shared" ref="AC37:AC64" si="23">IF(I37="B",R37,0)</f>
        <v>0</v>
      </c>
      <c r="AD37" s="234">
        <f t="shared" si="15"/>
        <v>0</v>
      </c>
      <c r="AE37" s="234">
        <f t="shared" ref="AE37:AE64" si="24">IF(I37="C",R37,0)</f>
        <v>0</v>
      </c>
      <c r="AF37" s="234">
        <f t="shared" si="16"/>
        <v>0</v>
      </c>
      <c r="AG37" s="234">
        <f t="shared" ref="AG37:AG64" si="25">IF(I37="D",R37,0)</f>
        <v>0</v>
      </c>
      <c r="AH37" s="234">
        <f t="shared" si="17"/>
        <v>0</v>
      </c>
      <c r="AI37" s="234">
        <f t="shared" ref="AI37:AI64" si="26">IF(I37="E",R37,0)</f>
        <v>0</v>
      </c>
      <c r="AJ37" s="234">
        <f t="shared" si="18"/>
        <v>0</v>
      </c>
      <c r="AK37" s="234">
        <f t="shared" ca="1" si="19"/>
        <v>0</v>
      </c>
    </row>
    <row r="38" spans="3:37" ht="23.1" customHeight="1">
      <c r="C38" s="235">
        <v>34</v>
      </c>
      <c r="D38" s="236" t="str">
        <f t="shared" si="7"/>
        <v/>
      </c>
      <c r="E38" s="237" t="str">
        <f>IF(ISBLANK('Flight Groups'!C39),"",'Flight Groups'!I39)</f>
        <v/>
      </c>
      <c r="F38" s="237">
        <f t="shared" si="8"/>
        <v>5</v>
      </c>
      <c r="G38" s="237" t="str">
        <f>IF(ISBLANK('Flight Groups'!C39),"",'Flight Groups'!C39)</f>
        <v/>
      </c>
      <c r="H38" s="237" t="str">
        <f t="shared" si="20"/>
        <v/>
      </c>
      <c r="I38" s="488" t="str">
        <f>IF(ISBLANK('Flight Groups'!C39),"",IF(H38=1,"A",IF(H38=2,"B",IF(H38=3,"C",IF(H38=4,"D","E")))))</f>
        <v/>
      </c>
      <c r="J38" s="237" t="str">
        <f>IF(G38="","",(RANK(F38,$F$5:$F$64,0)+COUNTIF($F$5:F38,F38)-1))</f>
        <v/>
      </c>
      <c r="K38" s="238" t="str">
        <f t="shared" ca="1" si="9"/>
        <v/>
      </c>
      <c r="L38" s="294"/>
      <c r="M38" s="295"/>
      <c r="N38" s="239"/>
      <c r="O38" s="239"/>
      <c r="P38" s="546"/>
      <c r="Q38" s="588">
        <f t="shared" si="10"/>
        <v>0</v>
      </c>
      <c r="R38" s="434">
        <f>IF(ISBLANK('Flight Groups'!C39),0,IF(P38="yes",0,(IF(L38=$L$2,L38*60-M38,IF(L38&gt;$L$2,($L$2*60)-(L38-$L$2)*60-M38,L38*60+M38)))-Q38+O38))</f>
        <v>0</v>
      </c>
      <c r="S38" s="399">
        <f t="shared" ref="S38:S64" si="27">IF(R38=0,0,IF(I38="A",AB38,IF(I38="B",AD38,IF(I38="C",AF38,IF(I38="d",AH38,AJ38)))))</f>
        <v>0</v>
      </c>
      <c r="T38" s="240">
        <f t="shared" si="12"/>
        <v>5</v>
      </c>
      <c r="U38" s="241"/>
      <c r="V38" s="278">
        <v>34</v>
      </c>
      <c r="W38" s="230" t="str">
        <f t="shared" ca="1" si="21"/>
        <v/>
      </c>
      <c r="X38" s="402">
        <f t="shared" ca="1" si="13"/>
        <v>0</v>
      </c>
      <c r="Y38" s="39" t="str">
        <f t="shared" ca="1" si="1"/>
        <v/>
      </c>
      <c r="Z38" s="232">
        <f>RANK(S38,$S$5:$S$64,0)+COUNTIF($S$5:S38,S38)-1</f>
        <v>34</v>
      </c>
      <c r="AA38" s="233">
        <f t="shared" si="22"/>
        <v>0</v>
      </c>
      <c r="AB38" s="234">
        <f t="shared" si="14"/>
        <v>0</v>
      </c>
      <c r="AC38" s="234">
        <f t="shared" si="23"/>
        <v>0</v>
      </c>
      <c r="AD38" s="234">
        <f t="shared" si="15"/>
        <v>0</v>
      </c>
      <c r="AE38" s="234">
        <f t="shared" si="24"/>
        <v>0</v>
      </c>
      <c r="AF38" s="234">
        <f t="shared" si="16"/>
        <v>0</v>
      </c>
      <c r="AG38" s="234">
        <f t="shared" si="25"/>
        <v>0</v>
      </c>
      <c r="AH38" s="234">
        <f t="shared" si="17"/>
        <v>0</v>
      </c>
      <c r="AI38" s="234">
        <f t="shared" si="26"/>
        <v>0</v>
      </c>
      <c r="AJ38" s="234">
        <f t="shared" si="18"/>
        <v>0</v>
      </c>
      <c r="AK38" s="234">
        <f t="shared" ca="1" si="19"/>
        <v>0</v>
      </c>
    </row>
    <row r="39" spans="3:37" ht="23.1" customHeight="1">
      <c r="C39" s="235">
        <v>35</v>
      </c>
      <c r="D39" s="236" t="str">
        <f t="shared" si="7"/>
        <v/>
      </c>
      <c r="E39" s="237" t="str">
        <f>IF(ISBLANK('Flight Groups'!C40),"",'Flight Groups'!I40)</f>
        <v/>
      </c>
      <c r="F39" s="237">
        <f t="shared" si="8"/>
        <v>5</v>
      </c>
      <c r="G39" s="237" t="str">
        <f>IF(ISBLANK('Flight Groups'!C40),"",'Flight Groups'!C40)</f>
        <v/>
      </c>
      <c r="H39" s="237" t="str">
        <f t="shared" si="20"/>
        <v/>
      </c>
      <c r="I39" s="488" t="str">
        <f>IF(ISBLANK('Flight Groups'!C40),"",IF(H39=1,"A",IF(H39=2,"B",IF(H39=3,"C",IF(H39=4,"D","E")))))</f>
        <v/>
      </c>
      <c r="J39" s="237" t="str">
        <f>IF(G39="","",(RANK(F39,$F$5:$F$64,0)+COUNTIF($F$5:F39,F39)-1))</f>
        <v/>
      </c>
      <c r="K39" s="238" t="str">
        <f t="shared" ca="1" si="9"/>
        <v/>
      </c>
      <c r="L39" s="294"/>
      <c r="M39" s="295"/>
      <c r="N39" s="239"/>
      <c r="O39" s="239"/>
      <c r="P39" s="546"/>
      <c r="Q39" s="588">
        <f t="shared" si="10"/>
        <v>0</v>
      </c>
      <c r="R39" s="434">
        <f>IF(ISBLANK('Flight Groups'!C40),0,IF(P39="yes",0,(IF(L39=$L$2,L39*60-M39,IF(L39&gt;$L$2,($L$2*60)-(L39-$L$2)*60-M39,L39*60+M39)))-Q39+O39))</f>
        <v>0</v>
      </c>
      <c r="S39" s="399">
        <f t="shared" si="27"/>
        <v>0</v>
      </c>
      <c r="T39" s="240">
        <f t="shared" si="12"/>
        <v>5</v>
      </c>
      <c r="U39" s="242"/>
      <c r="V39" s="278">
        <v>35</v>
      </c>
      <c r="W39" s="230" t="str">
        <f t="shared" ca="1" si="21"/>
        <v/>
      </c>
      <c r="X39" s="402">
        <f t="shared" ca="1" si="13"/>
        <v>0</v>
      </c>
      <c r="Y39" s="39" t="str">
        <f t="shared" ca="1" si="1"/>
        <v/>
      </c>
      <c r="Z39" s="232">
        <f>RANK(S39,$S$5:$S$64,0)+COUNTIF($S$5:S39,S39)-1</f>
        <v>35</v>
      </c>
      <c r="AA39" s="233">
        <f t="shared" si="22"/>
        <v>0</v>
      </c>
      <c r="AB39" s="234">
        <f t="shared" si="14"/>
        <v>0</v>
      </c>
      <c r="AC39" s="234">
        <f t="shared" si="23"/>
        <v>0</v>
      </c>
      <c r="AD39" s="234">
        <f t="shared" si="15"/>
        <v>0</v>
      </c>
      <c r="AE39" s="234">
        <f t="shared" si="24"/>
        <v>0</v>
      </c>
      <c r="AF39" s="234">
        <f t="shared" si="16"/>
        <v>0</v>
      </c>
      <c r="AG39" s="234">
        <f t="shared" si="25"/>
        <v>0</v>
      </c>
      <c r="AH39" s="234">
        <f t="shared" si="17"/>
        <v>0</v>
      </c>
      <c r="AI39" s="234">
        <f t="shared" si="26"/>
        <v>0</v>
      </c>
      <c r="AJ39" s="234">
        <f t="shared" si="18"/>
        <v>0</v>
      </c>
      <c r="AK39" s="234">
        <f t="shared" ca="1" si="19"/>
        <v>0</v>
      </c>
    </row>
    <row r="40" spans="3:37" ht="23.1" customHeight="1">
      <c r="C40" s="235">
        <v>36</v>
      </c>
      <c r="D40" s="236" t="str">
        <f t="shared" si="7"/>
        <v/>
      </c>
      <c r="E40" s="237" t="str">
        <f>IF(ISBLANK('Flight Groups'!C41),"",'Flight Groups'!I41)</f>
        <v/>
      </c>
      <c r="F40" s="237">
        <f t="shared" si="8"/>
        <v>5</v>
      </c>
      <c r="G40" s="237" t="str">
        <f>IF(ISBLANK('Flight Groups'!C41),"",'Flight Groups'!C41)</f>
        <v/>
      </c>
      <c r="H40" s="237" t="str">
        <f t="shared" si="20"/>
        <v/>
      </c>
      <c r="I40" s="488" t="str">
        <f>IF(ISBLANK('Flight Groups'!C41),"",IF(H40=1,"A",IF(H40=2,"B",IF(H40=3,"C",IF(H40=4,"D","E")))))</f>
        <v/>
      </c>
      <c r="J40" s="237" t="str">
        <f>IF(G40="","",(RANK(F40,$F$5:$F$64,0)+COUNTIF($F$5:F40,F40)-1))</f>
        <v/>
      </c>
      <c r="K40" s="238" t="str">
        <f t="shared" ca="1" si="9"/>
        <v/>
      </c>
      <c r="L40" s="294"/>
      <c r="M40" s="295"/>
      <c r="N40" s="239"/>
      <c r="O40" s="239"/>
      <c r="P40" s="546"/>
      <c r="Q40" s="588">
        <f t="shared" si="10"/>
        <v>0</v>
      </c>
      <c r="R40" s="434">
        <f>IF(ISBLANK('Flight Groups'!C41),0,IF(P40="yes",0,(IF(L40=$L$2,L40*60-M40,IF(L40&gt;$L$2,($L$2*60)-(L40-$L$2)*60-M40,L40*60+M40)))-Q40+O40))</f>
        <v>0</v>
      </c>
      <c r="S40" s="399">
        <f t="shared" si="27"/>
        <v>0</v>
      </c>
      <c r="T40" s="240">
        <f t="shared" si="12"/>
        <v>5</v>
      </c>
      <c r="U40" s="35"/>
      <c r="V40" s="278">
        <v>36</v>
      </c>
      <c r="W40" s="230" t="str">
        <f t="shared" ca="1" si="21"/>
        <v/>
      </c>
      <c r="X40" s="402">
        <f t="shared" ca="1" si="13"/>
        <v>0</v>
      </c>
      <c r="Y40" s="39" t="str">
        <f t="shared" ca="1" si="1"/>
        <v/>
      </c>
      <c r="Z40" s="232">
        <f>RANK(S40,$S$5:$S$64,0)+COUNTIF($S$5:S40,S40)-1</f>
        <v>36</v>
      </c>
      <c r="AA40" s="233">
        <f t="shared" si="22"/>
        <v>0</v>
      </c>
      <c r="AB40" s="234">
        <f t="shared" si="14"/>
        <v>0</v>
      </c>
      <c r="AC40" s="234">
        <f t="shared" si="23"/>
        <v>0</v>
      </c>
      <c r="AD40" s="234">
        <f t="shared" si="15"/>
        <v>0</v>
      </c>
      <c r="AE40" s="234">
        <f t="shared" si="24"/>
        <v>0</v>
      </c>
      <c r="AF40" s="234">
        <f t="shared" si="16"/>
        <v>0</v>
      </c>
      <c r="AG40" s="234">
        <f t="shared" si="25"/>
        <v>0</v>
      </c>
      <c r="AH40" s="234">
        <f t="shared" si="17"/>
        <v>0</v>
      </c>
      <c r="AI40" s="234">
        <f t="shared" si="26"/>
        <v>0</v>
      </c>
      <c r="AJ40" s="234">
        <f t="shared" si="18"/>
        <v>0</v>
      </c>
      <c r="AK40" s="234">
        <f t="shared" ca="1" si="19"/>
        <v>0</v>
      </c>
    </row>
    <row r="41" spans="3:37" ht="23.1" customHeight="1">
      <c r="C41" s="235">
        <v>37</v>
      </c>
      <c r="D41" s="236" t="str">
        <f t="shared" si="7"/>
        <v/>
      </c>
      <c r="E41" s="237" t="str">
        <f>IF(ISBLANK('Flight Groups'!C42),"",'Flight Groups'!I42)</f>
        <v/>
      </c>
      <c r="F41" s="237">
        <f t="shared" si="8"/>
        <v>5</v>
      </c>
      <c r="G41" s="237" t="str">
        <f>IF(ISBLANK('Flight Groups'!C42),"",'Flight Groups'!C42)</f>
        <v/>
      </c>
      <c r="H41" s="237" t="str">
        <f t="shared" si="20"/>
        <v/>
      </c>
      <c r="I41" s="488" t="str">
        <f>IF(ISBLANK('Flight Groups'!C42),"",IF(H41=1,"A",IF(H41=2,"B",IF(H41=3,"C",IF(H41=4,"D","E")))))</f>
        <v/>
      </c>
      <c r="J41" s="237" t="str">
        <f>IF(G41="","",(RANK(F41,$F$5:$F$64,0)+COUNTIF($F$5:F41,F41)-1))</f>
        <v/>
      </c>
      <c r="K41" s="238" t="str">
        <f t="shared" ca="1" si="9"/>
        <v/>
      </c>
      <c r="L41" s="294"/>
      <c r="M41" s="295"/>
      <c r="N41" s="239"/>
      <c r="O41" s="239"/>
      <c r="P41" s="546"/>
      <c r="Q41" s="588">
        <f t="shared" si="10"/>
        <v>0</v>
      </c>
      <c r="R41" s="434">
        <f>IF(ISBLANK('Flight Groups'!C42),0,IF(P41="yes",0,(IF(L41=$L$2,L41*60-M41,IF(L41&gt;$L$2,($L$2*60)-(L41-$L$2)*60-M41,L41*60+M41)))-Q41+O41))</f>
        <v>0</v>
      </c>
      <c r="S41" s="399">
        <f t="shared" si="27"/>
        <v>0</v>
      </c>
      <c r="T41" s="240">
        <f t="shared" si="12"/>
        <v>5</v>
      </c>
      <c r="U41" s="243"/>
      <c r="V41" s="278">
        <v>37</v>
      </c>
      <c r="W41" s="230" t="str">
        <f t="shared" ca="1" si="21"/>
        <v/>
      </c>
      <c r="X41" s="402">
        <f t="shared" ca="1" si="13"/>
        <v>0</v>
      </c>
      <c r="Y41" s="39" t="str">
        <f t="shared" ca="1" si="1"/>
        <v/>
      </c>
      <c r="Z41" s="232">
        <f>RANK(S41,$S$5:$S$64,0)+COUNTIF($S$5:S41,S41)-1</f>
        <v>37</v>
      </c>
      <c r="AA41" s="233">
        <f t="shared" si="22"/>
        <v>0</v>
      </c>
      <c r="AB41" s="234">
        <f t="shared" si="14"/>
        <v>0</v>
      </c>
      <c r="AC41" s="234">
        <f t="shared" si="23"/>
        <v>0</v>
      </c>
      <c r="AD41" s="234">
        <f t="shared" si="15"/>
        <v>0</v>
      </c>
      <c r="AE41" s="234">
        <f t="shared" si="24"/>
        <v>0</v>
      </c>
      <c r="AF41" s="234">
        <f t="shared" si="16"/>
        <v>0</v>
      </c>
      <c r="AG41" s="234">
        <f t="shared" si="25"/>
        <v>0</v>
      </c>
      <c r="AH41" s="234">
        <f t="shared" si="17"/>
        <v>0</v>
      </c>
      <c r="AI41" s="234">
        <f t="shared" si="26"/>
        <v>0</v>
      </c>
      <c r="AJ41" s="234">
        <f t="shared" si="18"/>
        <v>0</v>
      </c>
      <c r="AK41" s="234">
        <f t="shared" ca="1" si="19"/>
        <v>0</v>
      </c>
    </row>
    <row r="42" spans="3:37" ht="23.1" customHeight="1">
      <c r="C42" s="235">
        <v>38</v>
      </c>
      <c r="D42" s="236" t="str">
        <f t="shared" si="7"/>
        <v/>
      </c>
      <c r="E42" s="237" t="str">
        <f>IF(ISBLANK('Flight Groups'!C43),"",'Flight Groups'!I43)</f>
        <v/>
      </c>
      <c r="F42" s="237">
        <f t="shared" si="8"/>
        <v>5</v>
      </c>
      <c r="G42" s="237" t="str">
        <f>IF(ISBLANK('Flight Groups'!C43),"",'Flight Groups'!C43)</f>
        <v/>
      </c>
      <c r="H42" s="237" t="str">
        <f t="shared" si="20"/>
        <v/>
      </c>
      <c r="I42" s="488" t="str">
        <f>IF(ISBLANK('Flight Groups'!C43),"",IF(H42=1,"A",IF(H42=2,"B",IF(H42=3,"C",IF(H42=4,"D","E")))))</f>
        <v/>
      </c>
      <c r="J42" s="237" t="str">
        <f>IF(G42="","",(RANK(F42,$F$5:$F$64,0)+COUNTIF($F$5:F42,F42)-1))</f>
        <v/>
      </c>
      <c r="K42" s="238" t="str">
        <f t="shared" ca="1" si="9"/>
        <v/>
      </c>
      <c r="L42" s="294"/>
      <c r="M42" s="295"/>
      <c r="N42" s="239"/>
      <c r="O42" s="239"/>
      <c r="P42" s="546"/>
      <c r="Q42" s="588">
        <f t="shared" si="10"/>
        <v>0</v>
      </c>
      <c r="R42" s="434">
        <f>IF(ISBLANK('Flight Groups'!C43),0,IF(P42="yes",0,(IF(L42=$L$2,L42*60-M42,IF(L42&gt;$L$2,($L$2*60)-(L42-$L$2)*60-M42,L42*60+M42)))-Q42+O42))</f>
        <v>0</v>
      </c>
      <c r="S42" s="399">
        <f t="shared" si="27"/>
        <v>0</v>
      </c>
      <c r="T42" s="240">
        <f t="shared" si="12"/>
        <v>5</v>
      </c>
      <c r="U42" s="243"/>
      <c r="V42" s="278">
        <v>38</v>
      </c>
      <c r="W42" s="230" t="str">
        <f t="shared" ca="1" si="21"/>
        <v/>
      </c>
      <c r="X42" s="402">
        <f t="shared" ca="1" si="13"/>
        <v>0</v>
      </c>
      <c r="Y42" s="39" t="str">
        <f t="shared" ca="1" si="1"/>
        <v/>
      </c>
      <c r="Z42" s="232">
        <f>RANK(S42,$S$5:$S$64,0)+COUNTIF($S$5:S42,S42)-1</f>
        <v>38</v>
      </c>
      <c r="AA42" s="233">
        <f t="shared" si="22"/>
        <v>0</v>
      </c>
      <c r="AB42" s="234">
        <f t="shared" si="14"/>
        <v>0</v>
      </c>
      <c r="AC42" s="234">
        <f t="shared" si="23"/>
        <v>0</v>
      </c>
      <c r="AD42" s="234">
        <f t="shared" si="15"/>
        <v>0</v>
      </c>
      <c r="AE42" s="234">
        <f t="shared" si="24"/>
        <v>0</v>
      </c>
      <c r="AF42" s="234">
        <f t="shared" si="16"/>
        <v>0</v>
      </c>
      <c r="AG42" s="234">
        <f t="shared" si="25"/>
        <v>0</v>
      </c>
      <c r="AH42" s="234">
        <f t="shared" si="17"/>
        <v>0</v>
      </c>
      <c r="AI42" s="234">
        <f t="shared" si="26"/>
        <v>0</v>
      </c>
      <c r="AJ42" s="234">
        <f t="shared" si="18"/>
        <v>0</v>
      </c>
      <c r="AK42" s="234">
        <f t="shared" ca="1" si="19"/>
        <v>0</v>
      </c>
    </row>
    <row r="43" spans="3:37" ht="23.1" customHeight="1">
      <c r="C43" s="235">
        <v>39</v>
      </c>
      <c r="D43" s="236" t="str">
        <f t="shared" si="7"/>
        <v/>
      </c>
      <c r="E43" s="237" t="str">
        <f>IF(ISBLANK('Flight Groups'!C44),"",'Flight Groups'!I44)</f>
        <v/>
      </c>
      <c r="F43" s="237">
        <f t="shared" si="8"/>
        <v>5</v>
      </c>
      <c r="G43" s="237" t="str">
        <f>IF(ISBLANK('Flight Groups'!C44),"",'Flight Groups'!C44)</f>
        <v/>
      </c>
      <c r="H43" s="237" t="str">
        <f t="shared" si="20"/>
        <v/>
      </c>
      <c r="I43" s="488" t="str">
        <f>IF(ISBLANK('Flight Groups'!C44),"",IF(H43=1,"A",IF(H43=2,"B",IF(H43=3,"C",IF(H43=4,"D","E")))))</f>
        <v/>
      </c>
      <c r="J43" s="237" t="str">
        <f>IF(G43="","",(RANK(F43,$F$5:$F$64,0)+COUNTIF($F$5:F43,F43)-1))</f>
        <v/>
      </c>
      <c r="K43" s="238" t="str">
        <f t="shared" ca="1" si="9"/>
        <v/>
      </c>
      <c r="L43" s="294"/>
      <c r="M43" s="295"/>
      <c r="N43" s="239"/>
      <c r="O43" s="239"/>
      <c r="P43" s="546"/>
      <c r="Q43" s="588">
        <f t="shared" si="10"/>
        <v>0</v>
      </c>
      <c r="R43" s="434">
        <f>IF(ISBLANK('Flight Groups'!C44),0,IF(P43="yes",0,(IF(L43=$L$2,L43*60-M43,IF(L43&gt;$L$2,($L$2*60)-(L43-$L$2)*60-M43,L43*60+M43)))-Q43+O43))</f>
        <v>0</v>
      </c>
      <c r="S43" s="399">
        <f t="shared" si="27"/>
        <v>0</v>
      </c>
      <c r="T43" s="240">
        <f t="shared" si="12"/>
        <v>5</v>
      </c>
      <c r="U43" s="243"/>
      <c r="V43" s="278">
        <v>39</v>
      </c>
      <c r="W43" s="230" t="str">
        <f t="shared" ca="1" si="21"/>
        <v/>
      </c>
      <c r="X43" s="402">
        <f t="shared" ca="1" si="13"/>
        <v>0</v>
      </c>
      <c r="Y43" s="39" t="str">
        <f t="shared" ca="1" si="1"/>
        <v/>
      </c>
      <c r="Z43" s="232">
        <f>RANK(S43,$S$5:$S$64,0)+COUNTIF($S$5:S43,S43)-1</f>
        <v>39</v>
      </c>
      <c r="AA43" s="233">
        <f t="shared" si="22"/>
        <v>0</v>
      </c>
      <c r="AB43" s="234">
        <f t="shared" si="14"/>
        <v>0</v>
      </c>
      <c r="AC43" s="234">
        <f t="shared" si="23"/>
        <v>0</v>
      </c>
      <c r="AD43" s="234">
        <f t="shared" si="15"/>
        <v>0</v>
      </c>
      <c r="AE43" s="234">
        <f t="shared" si="24"/>
        <v>0</v>
      </c>
      <c r="AF43" s="234">
        <f t="shared" si="16"/>
        <v>0</v>
      </c>
      <c r="AG43" s="234">
        <f t="shared" si="25"/>
        <v>0</v>
      </c>
      <c r="AH43" s="234">
        <f t="shared" si="17"/>
        <v>0</v>
      </c>
      <c r="AI43" s="234">
        <f t="shared" si="26"/>
        <v>0</v>
      </c>
      <c r="AJ43" s="234">
        <f t="shared" si="18"/>
        <v>0</v>
      </c>
      <c r="AK43" s="234">
        <f t="shared" ca="1" si="19"/>
        <v>0</v>
      </c>
    </row>
    <row r="44" spans="3:37" ht="23.1" customHeight="1">
      <c r="C44" s="235">
        <v>40</v>
      </c>
      <c r="D44" s="236" t="str">
        <f t="shared" si="7"/>
        <v/>
      </c>
      <c r="E44" s="237" t="str">
        <f>IF(ISBLANK('Flight Groups'!C45),"",'Flight Groups'!I45)</f>
        <v/>
      </c>
      <c r="F44" s="237">
        <f t="shared" si="8"/>
        <v>5</v>
      </c>
      <c r="G44" s="237" t="str">
        <f>IF(ISBLANK('Flight Groups'!C45),"",'Flight Groups'!C45)</f>
        <v/>
      </c>
      <c r="H44" s="237" t="str">
        <f t="shared" si="20"/>
        <v/>
      </c>
      <c r="I44" s="488" t="str">
        <f>IF(ISBLANK('Flight Groups'!C45),"",IF(H44=1,"A",IF(H44=2,"B",IF(H44=3,"C",IF(H44=4,"D","E")))))</f>
        <v/>
      </c>
      <c r="J44" s="237" t="str">
        <f>IF(G44="","",(RANK(F44,$F$5:$F$64,0)+COUNTIF($F$5:F44,F44)-1))</f>
        <v/>
      </c>
      <c r="K44" s="238" t="str">
        <f t="shared" ca="1" si="9"/>
        <v/>
      </c>
      <c r="L44" s="294"/>
      <c r="M44" s="295"/>
      <c r="N44" s="239"/>
      <c r="O44" s="239"/>
      <c r="P44" s="546"/>
      <c r="Q44" s="588">
        <f t="shared" si="10"/>
        <v>0</v>
      </c>
      <c r="R44" s="434">
        <f>IF(ISBLANK('Flight Groups'!C45),0,IF(P44="yes",0,(IF(L44=$L$2,L44*60-M44,IF(L44&gt;$L$2,($L$2*60)-(L44-$L$2)*60-M44,L44*60+M44)))-Q44+O44))</f>
        <v>0</v>
      </c>
      <c r="S44" s="399">
        <f t="shared" si="27"/>
        <v>0</v>
      </c>
      <c r="T44" s="240">
        <f t="shared" si="12"/>
        <v>5</v>
      </c>
      <c r="U44" s="243"/>
      <c r="V44" s="278">
        <v>40</v>
      </c>
      <c r="W44" s="230" t="str">
        <f t="shared" ca="1" si="21"/>
        <v/>
      </c>
      <c r="X44" s="402">
        <f t="shared" ca="1" si="13"/>
        <v>0</v>
      </c>
      <c r="Y44" s="39" t="str">
        <f t="shared" ca="1" si="1"/>
        <v/>
      </c>
      <c r="Z44" s="232">
        <f>RANK(S44,$S$5:$S$64,0)+COUNTIF($S$5:S44,S44)-1</f>
        <v>40</v>
      </c>
      <c r="AA44" s="233">
        <f t="shared" si="22"/>
        <v>0</v>
      </c>
      <c r="AB44" s="234">
        <f t="shared" si="14"/>
        <v>0</v>
      </c>
      <c r="AC44" s="234">
        <f t="shared" si="23"/>
        <v>0</v>
      </c>
      <c r="AD44" s="234">
        <f t="shared" si="15"/>
        <v>0</v>
      </c>
      <c r="AE44" s="234">
        <f t="shared" si="24"/>
        <v>0</v>
      </c>
      <c r="AF44" s="234">
        <f t="shared" si="16"/>
        <v>0</v>
      </c>
      <c r="AG44" s="234">
        <f t="shared" si="25"/>
        <v>0</v>
      </c>
      <c r="AH44" s="234">
        <f t="shared" si="17"/>
        <v>0</v>
      </c>
      <c r="AI44" s="234">
        <f t="shared" si="26"/>
        <v>0</v>
      </c>
      <c r="AJ44" s="234">
        <f t="shared" si="18"/>
        <v>0</v>
      </c>
      <c r="AK44" s="234">
        <f t="shared" ca="1" si="19"/>
        <v>0</v>
      </c>
    </row>
    <row r="45" spans="3:37" ht="23.1" customHeight="1">
      <c r="C45" s="235">
        <v>41</v>
      </c>
      <c r="D45" s="236" t="str">
        <f t="shared" si="7"/>
        <v/>
      </c>
      <c r="E45" s="237" t="str">
        <f>IF(ISBLANK('Flight Groups'!C46),"",'Flight Groups'!I46)</f>
        <v/>
      </c>
      <c r="F45" s="237">
        <f t="shared" si="8"/>
        <v>5</v>
      </c>
      <c r="G45" s="237" t="str">
        <f>IF(ISBLANK('Flight Groups'!C46),"",'Flight Groups'!C46)</f>
        <v/>
      </c>
      <c r="H45" s="237" t="str">
        <f t="shared" si="20"/>
        <v/>
      </c>
      <c r="I45" s="488" t="str">
        <f>IF(ISBLANK('Flight Groups'!C46),"",IF(H45=1,"A",IF(H45=2,"B",IF(H45=3,"C",IF(H45=4,"D","E")))))</f>
        <v/>
      </c>
      <c r="J45" s="237" t="str">
        <f>IF(G45="","",(RANK(F45,$F$5:$F$64,0)+COUNTIF($F$5:F45,F45)-1))</f>
        <v/>
      </c>
      <c r="K45" s="238" t="str">
        <f t="shared" ca="1" si="9"/>
        <v/>
      </c>
      <c r="L45" s="294"/>
      <c r="M45" s="295"/>
      <c r="N45" s="239"/>
      <c r="O45" s="239"/>
      <c r="P45" s="546"/>
      <c r="Q45" s="588">
        <f t="shared" si="10"/>
        <v>0</v>
      </c>
      <c r="R45" s="434">
        <f>IF(ISBLANK('Flight Groups'!C46),0,IF(P45="yes",0,(IF(L45=$L$2,L45*60-M45,IF(L45&gt;$L$2,($L$2*60)-(L45-$L$2)*60-M45,L45*60+M45)))-Q45+O45))</f>
        <v>0</v>
      </c>
      <c r="S45" s="399">
        <f t="shared" si="27"/>
        <v>0</v>
      </c>
      <c r="T45" s="240">
        <f t="shared" si="12"/>
        <v>5</v>
      </c>
      <c r="U45" s="243"/>
      <c r="V45" s="278">
        <v>41</v>
      </c>
      <c r="W45" s="230" t="str">
        <f t="shared" ca="1" si="21"/>
        <v/>
      </c>
      <c r="X45" s="402">
        <f t="shared" ca="1" si="13"/>
        <v>0</v>
      </c>
      <c r="Y45" s="39" t="str">
        <f t="shared" ca="1" si="1"/>
        <v/>
      </c>
      <c r="Z45" s="232">
        <f>RANK(S45,$S$5:$S$64,0)+COUNTIF($S$5:S45,S45)-1</f>
        <v>41</v>
      </c>
      <c r="AA45" s="233">
        <f t="shared" si="22"/>
        <v>0</v>
      </c>
      <c r="AB45" s="234">
        <f t="shared" si="14"/>
        <v>0</v>
      </c>
      <c r="AC45" s="234">
        <f t="shared" si="23"/>
        <v>0</v>
      </c>
      <c r="AD45" s="234">
        <f t="shared" si="15"/>
        <v>0</v>
      </c>
      <c r="AE45" s="234">
        <f t="shared" si="24"/>
        <v>0</v>
      </c>
      <c r="AF45" s="234">
        <f t="shared" si="16"/>
        <v>0</v>
      </c>
      <c r="AG45" s="234">
        <f t="shared" si="25"/>
        <v>0</v>
      </c>
      <c r="AH45" s="234">
        <f t="shared" si="17"/>
        <v>0</v>
      </c>
      <c r="AI45" s="234">
        <f t="shared" si="26"/>
        <v>0</v>
      </c>
      <c r="AJ45" s="234">
        <f t="shared" si="18"/>
        <v>0</v>
      </c>
      <c r="AK45" s="234">
        <f t="shared" ca="1" si="19"/>
        <v>0</v>
      </c>
    </row>
    <row r="46" spans="3:37" ht="23.1" customHeight="1">
      <c r="C46" s="235">
        <v>42</v>
      </c>
      <c r="D46" s="236" t="str">
        <f t="shared" si="7"/>
        <v/>
      </c>
      <c r="E46" s="237" t="str">
        <f>IF(ISBLANK('Flight Groups'!C47),"",'Flight Groups'!I47)</f>
        <v/>
      </c>
      <c r="F46" s="237">
        <f t="shared" si="8"/>
        <v>5</v>
      </c>
      <c r="G46" s="237" t="str">
        <f>IF(ISBLANK('Flight Groups'!C47),"",'Flight Groups'!C47)</f>
        <v/>
      </c>
      <c r="H46" s="237" t="str">
        <f t="shared" si="20"/>
        <v/>
      </c>
      <c r="I46" s="488" t="str">
        <f>IF(ISBLANK('Flight Groups'!C47),"",IF(H46=1,"A",IF(H46=2,"B",IF(H46=3,"C",IF(H46=4,"D","E")))))</f>
        <v/>
      </c>
      <c r="J46" s="237" t="str">
        <f>IF(G46="","",(RANK(F46,$F$5:$F$64,0)+COUNTIF($F$5:F46,F46)-1))</f>
        <v/>
      </c>
      <c r="K46" s="238" t="str">
        <f t="shared" ca="1" si="9"/>
        <v/>
      </c>
      <c r="L46" s="294"/>
      <c r="M46" s="295"/>
      <c r="N46" s="239"/>
      <c r="O46" s="239"/>
      <c r="P46" s="546"/>
      <c r="Q46" s="588">
        <f t="shared" si="10"/>
        <v>0</v>
      </c>
      <c r="R46" s="434">
        <f>IF(ISBLANK('Flight Groups'!C47),0,IF(P46="yes",0,(IF(L46=$L$2,L46*60-M46,IF(L46&gt;$L$2,($L$2*60)-(L46-$L$2)*60-M46,L46*60+M46)))-Q46+O46))</f>
        <v>0</v>
      </c>
      <c r="S46" s="399">
        <f t="shared" si="27"/>
        <v>0</v>
      </c>
      <c r="T46" s="240">
        <f t="shared" si="12"/>
        <v>5</v>
      </c>
      <c r="U46" s="243"/>
      <c r="V46" s="278">
        <v>42</v>
      </c>
      <c r="W46" s="230" t="str">
        <f t="shared" ca="1" si="21"/>
        <v/>
      </c>
      <c r="X46" s="402">
        <f t="shared" ca="1" si="13"/>
        <v>0</v>
      </c>
      <c r="Y46" s="39" t="str">
        <f t="shared" ca="1" si="1"/>
        <v/>
      </c>
      <c r="Z46" s="232">
        <f>RANK(S46,$S$5:$S$64,0)+COUNTIF($S$5:S46,S46)-1</f>
        <v>42</v>
      </c>
      <c r="AA46" s="233">
        <f t="shared" si="22"/>
        <v>0</v>
      </c>
      <c r="AB46" s="234">
        <f t="shared" si="14"/>
        <v>0</v>
      </c>
      <c r="AC46" s="234">
        <f t="shared" si="23"/>
        <v>0</v>
      </c>
      <c r="AD46" s="234">
        <f t="shared" si="15"/>
        <v>0</v>
      </c>
      <c r="AE46" s="234">
        <f t="shared" si="24"/>
        <v>0</v>
      </c>
      <c r="AF46" s="234">
        <f t="shared" si="16"/>
        <v>0</v>
      </c>
      <c r="AG46" s="234">
        <f t="shared" si="25"/>
        <v>0</v>
      </c>
      <c r="AH46" s="234">
        <f t="shared" si="17"/>
        <v>0</v>
      </c>
      <c r="AI46" s="234">
        <f t="shared" si="26"/>
        <v>0</v>
      </c>
      <c r="AJ46" s="234">
        <f t="shared" si="18"/>
        <v>0</v>
      </c>
      <c r="AK46" s="234">
        <f t="shared" ca="1" si="19"/>
        <v>0</v>
      </c>
    </row>
    <row r="47" spans="3:37" ht="23.1" customHeight="1">
      <c r="C47" s="235">
        <v>43</v>
      </c>
      <c r="D47" s="236" t="str">
        <f t="shared" si="7"/>
        <v/>
      </c>
      <c r="E47" s="237" t="str">
        <f>IF(ISBLANK('Flight Groups'!C48),"",'Flight Groups'!I48)</f>
        <v/>
      </c>
      <c r="F47" s="237">
        <f t="shared" si="8"/>
        <v>5</v>
      </c>
      <c r="G47" s="237" t="str">
        <f>IF(ISBLANK('Flight Groups'!C48),"",'Flight Groups'!C48)</f>
        <v/>
      </c>
      <c r="H47" s="237" t="str">
        <f t="shared" si="20"/>
        <v/>
      </c>
      <c r="I47" s="488" t="str">
        <f>IF(ISBLANK('Flight Groups'!C48),"",IF(H47=1,"A",IF(H47=2,"B",IF(H47=3,"C",IF(H47=4,"D","E")))))</f>
        <v/>
      </c>
      <c r="J47" s="237" t="str">
        <f>IF(G47="","",(RANK(F47,$F$5:$F$64,0)+COUNTIF($F$5:F47,F47)-1))</f>
        <v/>
      </c>
      <c r="K47" s="238" t="str">
        <f t="shared" ca="1" si="9"/>
        <v/>
      </c>
      <c r="L47" s="294"/>
      <c r="M47" s="295"/>
      <c r="N47" s="239"/>
      <c r="O47" s="239"/>
      <c r="P47" s="546"/>
      <c r="Q47" s="588">
        <f t="shared" si="10"/>
        <v>0</v>
      </c>
      <c r="R47" s="434">
        <f>IF(ISBLANK('Flight Groups'!C48),0,IF(P47="yes",0,(IF(L47=$L$2,L47*60-M47,IF(L47&gt;$L$2,($L$2*60)-(L47-$L$2)*60-M47,L47*60+M47)))-Q47+O47))</f>
        <v>0</v>
      </c>
      <c r="S47" s="399">
        <f t="shared" si="27"/>
        <v>0</v>
      </c>
      <c r="T47" s="240">
        <f t="shared" si="12"/>
        <v>5</v>
      </c>
      <c r="U47" s="243"/>
      <c r="V47" s="278">
        <v>43</v>
      </c>
      <c r="W47" s="230" t="str">
        <f t="shared" ca="1" si="21"/>
        <v/>
      </c>
      <c r="X47" s="402">
        <f t="shared" ca="1" si="13"/>
        <v>0</v>
      </c>
      <c r="Y47" s="39" t="str">
        <f t="shared" ca="1" si="1"/>
        <v/>
      </c>
      <c r="Z47" s="232">
        <f>RANK(S47,$S$5:$S$64,0)+COUNTIF($S$5:S47,S47)-1</f>
        <v>43</v>
      </c>
      <c r="AA47" s="233">
        <f t="shared" si="22"/>
        <v>0</v>
      </c>
      <c r="AB47" s="234">
        <f t="shared" si="14"/>
        <v>0</v>
      </c>
      <c r="AC47" s="234">
        <f t="shared" si="23"/>
        <v>0</v>
      </c>
      <c r="AD47" s="234">
        <f t="shared" si="15"/>
        <v>0</v>
      </c>
      <c r="AE47" s="234">
        <f t="shared" si="24"/>
        <v>0</v>
      </c>
      <c r="AF47" s="234">
        <f t="shared" si="16"/>
        <v>0</v>
      </c>
      <c r="AG47" s="234">
        <f t="shared" si="25"/>
        <v>0</v>
      </c>
      <c r="AH47" s="234">
        <f t="shared" si="17"/>
        <v>0</v>
      </c>
      <c r="AI47" s="234">
        <f t="shared" si="26"/>
        <v>0</v>
      </c>
      <c r="AJ47" s="234">
        <f t="shared" si="18"/>
        <v>0</v>
      </c>
      <c r="AK47" s="234">
        <f t="shared" ca="1" si="19"/>
        <v>0</v>
      </c>
    </row>
    <row r="48" spans="3:37" ht="23.1" customHeight="1">
      <c r="C48" s="235">
        <v>44</v>
      </c>
      <c r="D48" s="236" t="str">
        <f t="shared" si="7"/>
        <v/>
      </c>
      <c r="E48" s="237" t="str">
        <f>IF(ISBLANK('Flight Groups'!C49),"",'Flight Groups'!I49)</f>
        <v/>
      </c>
      <c r="F48" s="237">
        <f t="shared" si="8"/>
        <v>5</v>
      </c>
      <c r="G48" s="237" t="str">
        <f>IF(ISBLANK('Flight Groups'!C49),"",'Flight Groups'!C49)</f>
        <v/>
      </c>
      <c r="H48" s="237" t="str">
        <f t="shared" si="20"/>
        <v/>
      </c>
      <c r="I48" s="488" t="str">
        <f>IF(ISBLANK('Flight Groups'!C49),"",IF(H48=1,"A",IF(H48=2,"B",IF(H48=3,"C",IF(H48=4,"D","E")))))</f>
        <v/>
      </c>
      <c r="J48" s="237" t="str">
        <f>IF(G48="","",(RANK(F48,$F$5:$F$64,0)+COUNTIF($F$5:F48,F48)-1))</f>
        <v/>
      </c>
      <c r="K48" s="238" t="str">
        <f t="shared" ca="1" si="9"/>
        <v/>
      </c>
      <c r="L48" s="294"/>
      <c r="M48" s="295"/>
      <c r="N48" s="239"/>
      <c r="O48" s="239"/>
      <c r="P48" s="546"/>
      <c r="Q48" s="588">
        <f t="shared" si="10"/>
        <v>0</v>
      </c>
      <c r="R48" s="434">
        <f>IF(ISBLANK('Flight Groups'!C49),0,IF(P48="yes",0,(IF(L48=$L$2,L48*60-M48,IF(L48&gt;$L$2,($L$2*60)-(L48-$L$2)*60-M48,L48*60+M48)))-Q48+O48))</f>
        <v>0</v>
      </c>
      <c r="S48" s="399">
        <f t="shared" si="27"/>
        <v>0</v>
      </c>
      <c r="T48" s="240">
        <f t="shared" si="12"/>
        <v>5</v>
      </c>
      <c r="U48" s="241"/>
      <c r="V48" s="278">
        <v>44</v>
      </c>
      <c r="W48" s="230" t="str">
        <f t="shared" ca="1" si="21"/>
        <v/>
      </c>
      <c r="X48" s="402">
        <f t="shared" ca="1" si="13"/>
        <v>0</v>
      </c>
      <c r="Y48" s="39" t="str">
        <f t="shared" ca="1" si="1"/>
        <v/>
      </c>
      <c r="Z48" s="232">
        <f>RANK(S48,$S$5:$S$64,0)+COUNTIF($S$5:S48,S48)-1</f>
        <v>44</v>
      </c>
      <c r="AA48" s="233">
        <f t="shared" si="22"/>
        <v>0</v>
      </c>
      <c r="AB48" s="234">
        <f t="shared" si="14"/>
        <v>0</v>
      </c>
      <c r="AC48" s="234">
        <f t="shared" si="23"/>
        <v>0</v>
      </c>
      <c r="AD48" s="234">
        <f t="shared" si="15"/>
        <v>0</v>
      </c>
      <c r="AE48" s="234">
        <f t="shared" si="24"/>
        <v>0</v>
      </c>
      <c r="AF48" s="234">
        <f t="shared" si="16"/>
        <v>0</v>
      </c>
      <c r="AG48" s="234">
        <f t="shared" si="25"/>
        <v>0</v>
      </c>
      <c r="AH48" s="234">
        <f t="shared" si="17"/>
        <v>0</v>
      </c>
      <c r="AI48" s="234">
        <f t="shared" si="26"/>
        <v>0</v>
      </c>
      <c r="AJ48" s="234">
        <f t="shared" si="18"/>
        <v>0</v>
      </c>
      <c r="AK48" s="234">
        <f t="shared" ca="1" si="19"/>
        <v>0</v>
      </c>
    </row>
    <row r="49" spans="3:37" ht="23.1" customHeight="1">
      <c r="C49" s="235">
        <v>45</v>
      </c>
      <c r="D49" s="236" t="str">
        <f t="shared" si="7"/>
        <v/>
      </c>
      <c r="E49" s="237" t="str">
        <f>IF(ISBLANK('Flight Groups'!C50),"",'Flight Groups'!I50)</f>
        <v/>
      </c>
      <c r="F49" s="237">
        <f t="shared" si="8"/>
        <v>5</v>
      </c>
      <c r="G49" s="237" t="str">
        <f>IF(ISBLANK('Flight Groups'!C50),"",'Flight Groups'!C50)</f>
        <v/>
      </c>
      <c r="H49" s="237" t="str">
        <f t="shared" si="20"/>
        <v/>
      </c>
      <c r="I49" s="488" t="str">
        <f>IF(ISBLANK('Flight Groups'!C50),"",IF(H49=1,"A",IF(H49=2,"B",IF(H49=3,"C",IF(H49=4,"D","E")))))</f>
        <v/>
      </c>
      <c r="J49" s="237" t="str">
        <f>IF(G49="","",(RANK(F49,$F$5:$F$64,0)+COUNTIF($F$5:F49,F49)-1))</f>
        <v/>
      </c>
      <c r="K49" s="238" t="str">
        <f t="shared" ca="1" si="9"/>
        <v/>
      </c>
      <c r="L49" s="294"/>
      <c r="M49" s="295"/>
      <c r="N49" s="239"/>
      <c r="O49" s="239"/>
      <c r="P49" s="546"/>
      <c r="Q49" s="588">
        <f t="shared" si="10"/>
        <v>0</v>
      </c>
      <c r="R49" s="434">
        <f>IF(ISBLANK('Flight Groups'!C50),0,IF(P49="yes",0,(IF(L49=$L$2,L49*60-M49,IF(L49&gt;$L$2,($L$2*60)-(L49-$L$2)*60-M49,L49*60+M49)))-Q49+O49))</f>
        <v>0</v>
      </c>
      <c r="S49" s="399">
        <f t="shared" si="27"/>
        <v>0</v>
      </c>
      <c r="T49" s="240">
        <f t="shared" si="12"/>
        <v>5</v>
      </c>
      <c r="U49" s="241"/>
      <c r="V49" s="278">
        <v>45</v>
      </c>
      <c r="W49" s="230" t="str">
        <f t="shared" ca="1" si="21"/>
        <v/>
      </c>
      <c r="X49" s="402">
        <f t="shared" ca="1" si="13"/>
        <v>0</v>
      </c>
      <c r="Y49" s="39" t="str">
        <f t="shared" ca="1" si="1"/>
        <v/>
      </c>
      <c r="Z49" s="232">
        <f>RANK(S49,$S$5:$S$64,0)+COUNTIF($S$5:S49,S49)-1</f>
        <v>45</v>
      </c>
      <c r="AA49" s="233">
        <f t="shared" si="22"/>
        <v>0</v>
      </c>
      <c r="AB49" s="234">
        <f t="shared" si="14"/>
        <v>0</v>
      </c>
      <c r="AC49" s="234">
        <f t="shared" si="23"/>
        <v>0</v>
      </c>
      <c r="AD49" s="234">
        <f t="shared" si="15"/>
        <v>0</v>
      </c>
      <c r="AE49" s="234">
        <f t="shared" si="24"/>
        <v>0</v>
      </c>
      <c r="AF49" s="234">
        <f t="shared" si="16"/>
        <v>0</v>
      </c>
      <c r="AG49" s="234">
        <f t="shared" si="25"/>
        <v>0</v>
      </c>
      <c r="AH49" s="234">
        <f t="shared" si="17"/>
        <v>0</v>
      </c>
      <c r="AI49" s="234">
        <f t="shared" si="26"/>
        <v>0</v>
      </c>
      <c r="AJ49" s="234">
        <f t="shared" si="18"/>
        <v>0</v>
      </c>
      <c r="AK49" s="234">
        <f t="shared" ca="1" si="19"/>
        <v>0</v>
      </c>
    </row>
    <row r="50" spans="3:37" ht="23.1" customHeight="1">
      <c r="C50" s="235">
        <v>46</v>
      </c>
      <c r="D50" s="236" t="str">
        <f t="shared" si="7"/>
        <v/>
      </c>
      <c r="E50" s="237" t="str">
        <f>IF(ISBLANK('Flight Groups'!C51),"",'Flight Groups'!I51)</f>
        <v/>
      </c>
      <c r="F50" s="237">
        <f t="shared" si="8"/>
        <v>5</v>
      </c>
      <c r="G50" s="237" t="str">
        <f>IF(ISBLANK('Flight Groups'!C51),"",'Flight Groups'!C51)</f>
        <v/>
      </c>
      <c r="H50" s="237" t="str">
        <f t="shared" si="20"/>
        <v/>
      </c>
      <c r="I50" s="488" t="str">
        <f>IF(ISBLANK('Flight Groups'!C51),"",IF(H50=1,"A",IF(H50=2,"B",IF(H50=3,"C",IF(H50=4,"D","E")))))</f>
        <v/>
      </c>
      <c r="J50" s="237" t="str">
        <f>IF(G50="","",(RANK(F50,$F$5:$F$64,0)+COUNTIF($F$5:F50,F50)-1))</f>
        <v/>
      </c>
      <c r="K50" s="238" t="str">
        <f t="shared" ca="1" si="9"/>
        <v/>
      </c>
      <c r="L50" s="294"/>
      <c r="M50" s="295"/>
      <c r="N50" s="239"/>
      <c r="O50" s="239"/>
      <c r="P50" s="546"/>
      <c r="Q50" s="588">
        <f t="shared" si="10"/>
        <v>0</v>
      </c>
      <c r="R50" s="434">
        <f>IF(ISBLANK('Flight Groups'!C51),0,IF(P50="yes",0,(IF(L50=$L$2,L50*60-M50,IF(L50&gt;$L$2,($L$2*60)-(L50-$L$2)*60-M50,L50*60+M50)))-Q50+O50))</f>
        <v>0</v>
      </c>
      <c r="S50" s="399">
        <f t="shared" si="27"/>
        <v>0</v>
      </c>
      <c r="T50" s="240">
        <f t="shared" si="12"/>
        <v>5</v>
      </c>
      <c r="U50" s="243"/>
      <c r="V50" s="278">
        <v>46</v>
      </c>
      <c r="W50" s="230" t="str">
        <f t="shared" ca="1" si="21"/>
        <v/>
      </c>
      <c r="X50" s="402">
        <f t="shared" ca="1" si="13"/>
        <v>0</v>
      </c>
      <c r="Y50" s="39" t="str">
        <f t="shared" ca="1" si="1"/>
        <v/>
      </c>
      <c r="Z50" s="232">
        <f>RANK(S50,$S$5:$S$64,0)+COUNTIF($S$5:S50,S50)-1</f>
        <v>46</v>
      </c>
      <c r="AA50" s="233">
        <f t="shared" si="22"/>
        <v>0</v>
      </c>
      <c r="AB50" s="234">
        <f t="shared" si="14"/>
        <v>0</v>
      </c>
      <c r="AC50" s="234">
        <f t="shared" si="23"/>
        <v>0</v>
      </c>
      <c r="AD50" s="234">
        <f t="shared" si="15"/>
        <v>0</v>
      </c>
      <c r="AE50" s="234">
        <f t="shared" si="24"/>
        <v>0</v>
      </c>
      <c r="AF50" s="234">
        <f t="shared" si="16"/>
        <v>0</v>
      </c>
      <c r="AG50" s="234">
        <f t="shared" si="25"/>
        <v>0</v>
      </c>
      <c r="AH50" s="234">
        <f t="shared" si="17"/>
        <v>0</v>
      </c>
      <c r="AI50" s="234">
        <f t="shared" si="26"/>
        <v>0</v>
      </c>
      <c r="AJ50" s="234">
        <f t="shared" si="18"/>
        <v>0</v>
      </c>
      <c r="AK50" s="234">
        <f t="shared" ca="1" si="19"/>
        <v>0</v>
      </c>
    </row>
    <row r="51" spans="3:37" ht="23.1" customHeight="1">
      <c r="C51" s="235">
        <v>47</v>
      </c>
      <c r="D51" s="236" t="str">
        <f t="shared" si="7"/>
        <v/>
      </c>
      <c r="E51" s="237" t="str">
        <f>IF(ISBLANK('Flight Groups'!C52),"",'Flight Groups'!I52)</f>
        <v/>
      </c>
      <c r="F51" s="237">
        <f t="shared" si="8"/>
        <v>5</v>
      </c>
      <c r="G51" s="237" t="str">
        <f>IF(ISBLANK('Flight Groups'!C52),"",'Flight Groups'!C52)</f>
        <v/>
      </c>
      <c r="H51" s="237" t="str">
        <f t="shared" si="20"/>
        <v/>
      </c>
      <c r="I51" s="488" t="str">
        <f>IF(ISBLANK('Flight Groups'!C52),"",IF(H51=1,"A",IF(H51=2,"B",IF(H51=3,"C",IF(H51=4,"D","E")))))</f>
        <v/>
      </c>
      <c r="J51" s="237" t="str">
        <f>IF(G51="","",(RANK(F51,$F$5:$F$64,0)+COUNTIF($F$5:F51,F51)-1))</f>
        <v/>
      </c>
      <c r="K51" s="238" t="str">
        <f t="shared" ca="1" si="9"/>
        <v/>
      </c>
      <c r="L51" s="294"/>
      <c r="M51" s="295"/>
      <c r="N51" s="239"/>
      <c r="O51" s="239"/>
      <c r="P51" s="546"/>
      <c r="Q51" s="588">
        <f t="shared" si="10"/>
        <v>0</v>
      </c>
      <c r="R51" s="434">
        <f>IF(ISBLANK('Flight Groups'!C52),0,IF(P51="yes",0,(IF(L51=$L$2,L51*60-M51,IF(L51&gt;$L$2,($L$2*60)-(L51-$L$2)*60-M51,L51*60+M51)))-Q51+O51))</f>
        <v>0</v>
      </c>
      <c r="S51" s="399">
        <f t="shared" si="27"/>
        <v>0</v>
      </c>
      <c r="T51" s="240">
        <f t="shared" si="12"/>
        <v>5</v>
      </c>
      <c r="U51" s="241"/>
      <c r="V51" s="278">
        <v>47</v>
      </c>
      <c r="W51" s="230" t="str">
        <f t="shared" ca="1" si="21"/>
        <v/>
      </c>
      <c r="X51" s="402">
        <f t="shared" ca="1" si="13"/>
        <v>0</v>
      </c>
      <c r="Y51" s="39" t="str">
        <f t="shared" ca="1" si="1"/>
        <v/>
      </c>
      <c r="Z51" s="232">
        <f>RANK(S51,$S$5:$S$64,0)+COUNTIF($S$5:S51,S51)-1</f>
        <v>47</v>
      </c>
      <c r="AA51" s="233">
        <f t="shared" si="22"/>
        <v>0</v>
      </c>
      <c r="AB51" s="234">
        <f t="shared" si="14"/>
        <v>0</v>
      </c>
      <c r="AC51" s="234">
        <f t="shared" si="23"/>
        <v>0</v>
      </c>
      <c r="AD51" s="234">
        <f t="shared" si="15"/>
        <v>0</v>
      </c>
      <c r="AE51" s="234">
        <f t="shared" si="24"/>
        <v>0</v>
      </c>
      <c r="AF51" s="234">
        <f t="shared" si="16"/>
        <v>0</v>
      </c>
      <c r="AG51" s="234">
        <f t="shared" si="25"/>
        <v>0</v>
      </c>
      <c r="AH51" s="234">
        <f t="shared" si="17"/>
        <v>0</v>
      </c>
      <c r="AI51" s="234">
        <f t="shared" si="26"/>
        <v>0</v>
      </c>
      <c r="AJ51" s="234">
        <f t="shared" si="18"/>
        <v>0</v>
      </c>
      <c r="AK51" s="234">
        <f t="shared" ca="1" si="19"/>
        <v>0</v>
      </c>
    </row>
    <row r="52" spans="3:37" ht="23.1" customHeight="1">
      <c r="C52" s="235">
        <v>48</v>
      </c>
      <c r="D52" s="236" t="str">
        <f t="shared" si="7"/>
        <v/>
      </c>
      <c r="E52" s="237" t="str">
        <f>IF(ISBLANK('Flight Groups'!C53),"",'Flight Groups'!I53)</f>
        <v/>
      </c>
      <c r="F52" s="237">
        <f t="shared" si="8"/>
        <v>5</v>
      </c>
      <c r="G52" s="237" t="str">
        <f>IF(ISBLANK('Flight Groups'!C53),"",'Flight Groups'!C53)</f>
        <v/>
      </c>
      <c r="H52" s="237" t="str">
        <f t="shared" si="20"/>
        <v/>
      </c>
      <c r="I52" s="488" t="str">
        <f>IF(ISBLANK('Flight Groups'!C53),"",IF(H52=1,"A",IF(H52=2,"B",IF(H52=3,"C",IF(H52=4,"D","E")))))</f>
        <v/>
      </c>
      <c r="J52" s="237" t="str">
        <f>IF(G52="","",(RANK(F52,$F$5:$F$64,0)+COUNTIF($F$5:F52,F52)-1))</f>
        <v/>
      </c>
      <c r="K52" s="238" t="str">
        <f t="shared" ca="1" si="9"/>
        <v/>
      </c>
      <c r="L52" s="294"/>
      <c r="M52" s="295"/>
      <c r="N52" s="239"/>
      <c r="O52" s="239"/>
      <c r="P52" s="546"/>
      <c r="Q52" s="588">
        <f t="shared" si="10"/>
        <v>0</v>
      </c>
      <c r="R52" s="434">
        <f>IF(ISBLANK('Flight Groups'!C53),0,IF(P52="yes",0,(IF(L52=$L$2,L52*60-M52,IF(L52&gt;$L$2,($L$2*60)-(L52-$L$2)*60-M52,L52*60+M52)))-Q52+O52))</f>
        <v>0</v>
      </c>
      <c r="S52" s="399">
        <f t="shared" si="27"/>
        <v>0</v>
      </c>
      <c r="T52" s="240">
        <f t="shared" si="12"/>
        <v>5</v>
      </c>
      <c r="U52" s="241"/>
      <c r="V52" s="278">
        <v>48</v>
      </c>
      <c r="W52" s="230" t="str">
        <f t="shared" ca="1" si="21"/>
        <v/>
      </c>
      <c r="X52" s="402">
        <f t="shared" ca="1" si="13"/>
        <v>0</v>
      </c>
      <c r="Y52" s="39" t="str">
        <f t="shared" ca="1" si="1"/>
        <v/>
      </c>
      <c r="Z52" s="232">
        <f>RANK(S52,$S$5:$S$64,0)+COUNTIF($S$5:S52,S52)-1</f>
        <v>48</v>
      </c>
      <c r="AA52" s="233">
        <f t="shared" si="22"/>
        <v>0</v>
      </c>
      <c r="AB52" s="234">
        <f t="shared" si="14"/>
        <v>0</v>
      </c>
      <c r="AC52" s="234">
        <f t="shared" si="23"/>
        <v>0</v>
      </c>
      <c r="AD52" s="234">
        <f t="shared" si="15"/>
        <v>0</v>
      </c>
      <c r="AE52" s="234">
        <f t="shared" si="24"/>
        <v>0</v>
      </c>
      <c r="AF52" s="234">
        <f t="shared" si="16"/>
        <v>0</v>
      </c>
      <c r="AG52" s="234">
        <f t="shared" si="25"/>
        <v>0</v>
      </c>
      <c r="AH52" s="234">
        <f t="shared" si="17"/>
        <v>0</v>
      </c>
      <c r="AI52" s="234">
        <f t="shared" si="26"/>
        <v>0</v>
      </c>
      <c r="AJ52" s="234">
        <f t="shared" si="18"/>
        <v>0</v>
      </c>
      <c r="AK52" s="234">
        <f t="shared" ca="1" si="19"/>
        <v>0</v>
      </c>
    </row>
    <row r="53" spans="3:37" ht="23.1" customHeight="1">
      <c r="C53" s="235">
        <v>49</v>
      </c>
      <c r="D53" s="236" t="str">
        <f t="shared" si="7"/>
        <v/>
      </c>
      <c r="E53" s="237" t="str">
        <f>IF(ISBLANK('Flight Groups'!C54),"",'Flight Groups'!I54)</f>
        <v/>
      </c>
      <c r="F53" s="237">
        <f t="shared" si="8"/>
        <v>5</v>
      </c>
      <c r="G53" s="237" t="str">
        <f>IF(ISBLANK('Flight Groups'!C54),"",'Flight Groups'!C54)</f>
        <v/>
      </c>
      <c r="H53" s="237" t="str">
        <f t="shared" si="20"/>
        <v/>
      </c>
      <c r="I53" s="488" t="str">
        <f>IF(ISBLANK('Flight Groups'!C54),"",IF(H53=1,"A",IF(H53=2,"B",IF(H53=3,"C",IF(H53=4,"D","E")))))</f>
        <v/>
      </c>
      <c r="J53" s="237" t="str">
        <f>IF(G53="","",(RANK(F53,$F$5:$F$64,0)+COUNTIF($F$5:F53,F53)-1))</f>
        <v/>
      </c>
      <c r="K53" s="238" t="str">
        <f t="shared" ca="1" si="9"/>
        <v/>
      </c>
      <c r="L53" s="294"/>
      <c r="M53" s="295"/>
      <c r="N53" s="239"/>
      <c r="O53" s="239"/>
      <c r="P53" s="546"/>
      <c r="Q53" s="588">
        <f t="shared" si="10"/>
        <v>0</v>
      </c>
      <c r="R53" s="434">
        <f>IF(ISBLANK('Flight Groups'!C54),0,IF(P53="yes",0,(IF(L53=$L$2,L53*60-M53,IF(L53&gt;$L$2,($L$2*60)-(L53-$L$2)*60-M53,L53*60+M53)))-Q53+O53))</f>
        <v>0</v>
      </c>
      <c r="S53" s="399">
        <f t="shared" si="27"/>
        <v>0</v>
      </c>
      <c r="T53" s="240">
        <f t="shared" si="12"/>
        <v>5</v>
      </c>
      <c r="U53" s="243"/>
      <c r="V53" s="278">
        <v>49</v>
      </c>
      <c r="W53" s="230" t="str">
        <f t="shared" ca="1" si="21"/>
        <v/>
      </c>
      <c r="X53" s="402">
        <f t="shared" ca="1" si="13"/>
        <v>0</v>
      </c>
      <c r="Y53" s="39" t="str">
        <f t="shared" ca="1" si="1"/>
        <v/>
      </c>
      <c r="Z53" s="232">
        <f>RANK(S53,$S$5:$S$64,0)+COUNTIF($S$5:S53,S53)-1</f>
        <v>49</v>
      </c>
      <c r="AA53" s="233">
        <f t="shared" si="22"/>
        <v>0</v>
      </c>
      <c r="AB53" s="234">
        <f t="shared" si="14"/>
        <v>0</v>
      </c>
      <c r="AC53" s="234">
        <f t="shared" si="23"/>
        <v>0</v>
      </c>
      <c r="AD53" s="234">
        <f t="shared" si="15"/>
        <v>0</v>
      </c>
      <c r="AE53" s="234">
        <f t="shared" si="24"/>
        <v>0</v>
      </c>
      <c r="AF53" s="234">
        <f t="shared" si="16"/>
        <v>0</v>
      </c>
      <c r="AG53" s="234">
        <f t="shared" si="25"/>
        <v>0</v>
      </c>
      <c r="AH53" s="234">
        <f t="shared" si="17"/>
        <v>0</v>
      </c>
      <c r="AI53" s="234">
        <f t="shared" si="26"/>
        <v>0</v>
      </c>
      <c r="AJ53" s="234">
        <f t="shared" si="18"/>
        <v>0</v>
      </c>
      <c r="AK53" s="234">
        <f t="shared" ca="1" si="19"/>
        <v>0</v>
      </c>
    </row>
    <row r="54" spans="3:37" ht="23.1" customHeight="1">
      <c r="C54" s="235">
        <v>50</v>
      </c>
      <c r="D54" s="236" t="str">
        <f t="shared" si="7"/>
        <v/>
      </c>
      <c r="E54" s="237" t="str">
        <f>IF(ISBLANK('Flight Groups'!C55),"",'Flight Groups'!I55)</f>
        <v/>
      </c>
      <c r="F54" s="237">
        <f t="shared" si="8"/>
        <v>5</v>
      </c>
      <c r="G54" s="237" t="str">
        <f>IF(ISBLANK('Flight Groups'!C55),"",'Flight Groups'!C55)</f>
        <v/>
      </c>
      <c r="H54" s="237" t="str">
        <f t="shared" si="20"/>
        <v/>
      </c>
      <c r="I54" s="488" t="str">
        <f>IF(ISBLANK('Flight Groups'!C55),"",IF(H54=1,"A",IF(H54=2,"B",IF(H54=3,"C",IF(H54=4,"D","E")))))</f>
        <v/>
      </c>
      <c r="J54" s="237" t="str">
        <f>IF(G54="","",(RANK(F54,$F$5:$F$64,0)+COUNTIF($F$5:F54,F54)-1))</f>
        <v/>
      </c>
      <c r="K54" s="238" t="str">
        <f t="shared" ca="1" si="9"/>
        <v/>
      </c>
      <c r="L54" s="294"/>
      <c r="M54" s="295"/>
      <c r="N54" s="239"/>
      <c r="O54" s="239"/>
      <c r="P54" s="546"/>
      <c r="Q54" s="588">
        <f t="shared" si="10"/>
        <v>0</v>
      </c>
      <c r="R54" s="434">
        <f>IF(ISBLANK('Flight Groups'!C55),0,IF(P54="yes",0,(IF(L54=$L$2,L54*60-M54,IF(L54&gt;$L$2,($L$2*60)-(L54-$L$2)*60-M54,L54*60+M54)))-Q54+O54))</f>
        <v>0</v>
      </c>
      <c r="S54" s="399">
        <f t="shared" si="27"/>
        <v>0</v>
      </c>
      <c r="T54" s="240">
        <f t="shared" si="12"/>
        <v>5</v>
      </c>
      <c r="U54" s="241"/>
      <c r="V54" s="278">
        <v>50</v>
      </c>
      <c r="W54" s="230" t="str">
        <f t="shared" ca="1" si="21"/>
        <v/>
      </c>
      <c r="X54" s="402">
        <f t="shared" ca="1" si="13"/>
        <v>0</v>
      </c>
      <c r="Y54" s="39" t="str">
        <f t="shared" ca="1" si="1"/>
        <v/>
      </c>
      <c r="Z54" s="232">
        <f>RANK(S54,$S$5:$S$64,0)+COUNTIF($S$5:S54,S54)-1</f>
        <v>50</v>
      </c>
      <c r="AA54" s="233">
        <f t="shared" si="22"/>
        <v>0</v>
      </c>
      <c r="AB54" s="234">
        <f t="shared" si="14"/>
        <v>0</v>
      </c>
      <c r="AC54" s="234">
        <f t="shared" si="23"/>
        <v>0</v>
      </c>
      <c r="AD54" s="234">
        <f t="shared" si="15"/>
        <v>0</v>
      </c>
      <c r="AE54" s="234">
        <f t="shared" si="24"/>
        <v>0</v>
      </c>
      <c r="AF54" s="234">
        <f t="shared" si="16"/>
        <v>0</v>
      </c>
      <c r="AG54" s="234">
        <f t="shared" si="25"/>
        <v>0</v>
      </c>
      <c r="AH54" s="234">
        <f t="shared" si="17"/>
        <v>0</v>
      </c>
      <c r="AI54" s="234">
        <f t="shared" si="26"/>
        <v>0</v>
      </c>
      <c r="AJ54" s="234">
        <f t="shared" si="18"/>
        <v>0</v>
      </c>
      <c r="AK54" s="234">
        <f t="shared" ca="1" si="19"/>
        <v>0</v>
      </c>
    </row>
    <row r="55" spans="3:37" ht="23.1" customHeight="1">
      <c r="C55" s="235">
        <v>51</v>
      </c>
      <c r="D55" s="236" t="str">
        <f t="shared" si="7"/>
        <v/>
      </c>
      <c r="E55" s="237" t="str">
        <f>IF(ISBLANK('Flight Groups'!C56),"",'Flight Groups'!I56)</f>
        <v/>
      </c>
      <c r="F55" s="237">
        <f t="shared" si="8"/>
        <v>5</v>
      </c>
      <c r="G55" s="237" t="str">
        <f>IF(ISBLANK('Flight Groups'!C56),"",'Flight Groups'!C56)</f>
        <v/>
      </c>
      <c r="H55" s="237" t="str">
        <f t="shared" si="20"/>
        <v/>
      </c>
      <c r="I55" s="488" t="str">
        <f>IF(ISBLANK('Flight Groups'!C56),"",IF(H55=1,"A",IF(H55=2,"B",IF(H55=3,"C",IF(H55=4,"D","E")))))</f>
        <v/>
      </c>
      <c r="J55" s="237" t="str">
        <f>IF(G55="","",(RANK(F55,$F$5:$F$64,0)+COUNTIF($F$5:F55,F55)-1))</f>
        <v/>
      </c>
      <c r="K55" s="238" t="str">
        <f t="shared" ca="1" si="9"/>
        <v/>
      </c>
      <c r="L55" s="294"/>
      <c r="M55" s="295"/>
      <c r="N55" s="239"/>
      <c r="O55" s="239"/>
      <c r="P55" s="546"/>
      <c r="Q55" s="588">
        <f t="shared" si="10"/>
        <v>0</v>
      </c>
      <c r="R55" s="434">
        <f>IF(ISBLANK('Flight Groups'!C56),0,IF(P55="yes",0,(IF(L55=$L$2,L55*60-M55,IF(L55&gt;$L$2,($L$2*60)-(L55-$L$2)*60-M55,L55*60+M55)))-Q55+O55))</f>
        <v>0</v>
      </c>
      <c r="S55" s="399">
        <f t="shared" si="27"/>
        <v>0</v>
      </c>
      <c r="T55" s="240">
        <f t="shared" si="12"/>
        <v>5</v>
      </c>
      <c r="U55" s="241"/>
      <c r="V55" s="278">
        <v>51</v>
      </c>
      <c r="W55" s="230" t="str">
        <f t="shared" ca="1" si="21"/>
        <v/>
      </c>
      <c r="X55" s="402">
        <f t="shared" ca="1" si="13"/>
        <v>0</v>
      </c>
      <c r="Y55" s="39" t="str">
        <f t="shared" ca="1" si="1"/>
        <v/>
      </c>
      <c r="Z55" s="232">
        <f>RANK(S55,$S$5:$S$64,0)+COUNTIF($S$5:S55,S55)-1</f>
        <v>51</v>
      </c>
      <c r="AA55" s="233">
        <f t="shared" si="22"/>
        <v>0</v>
      </c>
      <c r="AB55" s="234">
        <f t="shared" si="14"/>
        <v>0</v>
      </c>
      <c r="AC55" s="234">
        <f t="shared" si="23"/>
        <v>0</v>
      </c>
      <c r="AD55" s="234">
        <f t="shared" si="15"/>
        <v>0</v>
      </c>
      <c r="AE55" s="234">
        <f t="shared" si="24"/>
        <v>0</v>
      </c>
      <c r="AF55" s="234">
        <f t="shared" si="16"/>
        <v>0</v>
      </c>
      <c r="AG55" s="234">
        <f t="shared" si="25"/>
        <v>0</v>
      </c>
      <c r="AH55" s="234">
        <f t="shared" si="17"/>
        <v>0</v>
      </c>
      <c r="AI55" s="234">
        <f t="shared" si="26"/>
        <v>0</v>
      </c>
      <c r="AJ55" s="234">
        <f t="shared" si="18"/>
        <v>0</v>
      </c>
      <c r="AK55" s="234">
        <f t="shared" ca="1" si="19"/>
        <v>0</v>
      </c>
    </row>
    <row r="56" spans="3:37" ht="23.1" customHeight="1">
      <c r="C56" s="235">
        <v>52</v>
      </c>
      <c r="D56" s="236" t="str">
        <f t="shared" si="7"/>
        <v/>
      </c>
      <c r="E56" s="237" t="str">
        <f>IF(ISBLANK('Flight Groups'!C57),"",'Flight Groups'!I57)</f>
        <v/>
      </c>
      <c r="F56" s="237">
        <f t="shared" si="8"/>
        <v>5</v>
      </c>
      <c r="G56" s="237" t="str">
        <f>IF(ISBLANK('Flight Groups'!C57),"",'Flight Groups'!C57)</f>
        <v/>
      </c>
      <c r="H56" s="237" t="str">
        <f t="shared" si="20"/>
        <v/>
      </c>
      <c r="I56" s="488" t="str">
        <f>IF(ISBLANK('Flight Groups'!C57),"",IF(H56=1,"A",IF(H56=2,"B",IF(H56=3,"C",IF(H56=4,"D","E")))))</f>
        <v/>
      </c>
      <c r="J56" s="237" t="str">
        <f>IF(G56="","",(RANK(F56,$F$5:$F$64,0)+COUNTIF($F$5:F56,F56)-1))</f>
        <v/>
      </c>
      <c r="K56" s="238" t="str">
        <f t="shared" ca="1" si="9"/>
        <v/>
      </c>
      <c r="L56" s="294"/>
      <c r="M56" s="295"/>
      <c r="N56" s="239"/>
      <c r="O56" s="239"/>
      <c r="P56" s="546"/>
      <c r="Q56" s="588">
        <f t="shared" si="10"/>
        <v>0</v>
      </c>
      <c r="R56" s="434">
        <f>IF(ISBLANK('Flight Groups'!C57),0,IF(P56="yes",0,(IF(L56=$L$2,L56*60-M56,IF(L56&gt;$L$2,($L$2*60)-(L56-$L$2)*60-M56,L56*60+M56)))-Q56+O56))</f>
        <v>0</v>
      </c>
      <c r="S56" s="399">
        <f t="shared" si="27"/>
        <v>0</v>
      </c>
      <c r="T56" s="240">
        <f t="shared" si="12"/>
        <v>5</v>
      </c>
      <c r="U56" s="243"/>
      <c r="V56" s="278">
        <v>52</v>
      </c>
      <c r="W56" s="230" t="str">
        <f t="shared" ca="1" si="21"/>
        <v/>
      </c>
      <c r="X56" s="402">
        <f t="shared" ca="1" si="13"/>
        <v>0</v>
      </c>
      <c r="Y56" s="39" t="str">
        <f t="shared" ca="1" si="1"/>
        <v/>
      </c>
      <c r="Z56" s="232">
        <f>RANK(S56,$S$5:$S$64,0)+COUNTIF($S$5:S56,S56)-1</f>
        <v>52</v>
      </c>
      <c r="AA56" s="233">
        <f t="shared" si="22"/>
        <v>0</v>
      </c>
      <c r="AB56" s="234">
        <f t="shared" si="14"/>
        <v>0</v>
      </c>
      <c r="AC56" s="234">
        <f t="shared" si="23"/>
        <v>0</v>
      </c>
      <c r="AD56" s="234">
        <f t="shared" si="15"/>
        <v>0</v>
      </c>
      <c r="AE56" s="234">
        <f t="shared" si="24"/>
        <v>0</v>
      </c>
      <c r="AF56" s="234">
        <f t="shared" si="16"/>
        <v>0</v>
      </c>
      <c r="AG56" s="234">
        <f t="shared" si="25"/>
        <v>0</v>
      </c>
      <c r="AH56" s="234">
        <f t="shared" si="17"/>
        <v>0</v>
      </c>
      <c r="AI56" s="234">
        <f t="shared" si="26"/>
        <v>0</v>
      </c>
      <c r="AJ56" s="234">
        <f t="shared" si="18"/>
        <v>0</v>
      </c>
      <c r="AK56" s="234">
        <f t="shared" ca="1" si="19"/>
        <v>0</v>
      </c>
    </row>
    <row r="57" spans="3:37" ht="23.1" customHeight="1">
      <c r="C57" s="235">
        <v>53</v>
      </c>
      <c r="D57" s="236" t="str">
        <f t="shared" si="7"/>
        <v/>
      </c>
      <c r="E57" s="237" t="str">
        <f>IF(ISBLANK('Flight Groups'!C58),"",'Flight Groups'!I58)</f>
        <v/>
      </c>
      <c r="F57" s="237">
        <f t="shared" si="8"/>
        <v>5</v>
      </c>
      <c r="G57" s="237" t="str">
        <f>IF(ISBLANK('Flight Groups'!C58),"",'Flight Groups'!C58)</f>
        <v/>
      </c>
      <c r="H57" s="237" t="str">
        <f t="shared" si="20"/>
        <v/>
      </c>
      <c r="I57" s="488" t="str">
        <f>IF(ISBLANK('Flight Groups'!C58),"",IF(H57=1,"A",IF(H57=2,"B",IF(H57=3,"C",IF(H57=4,"D","E")))))</f>
        <v/>
      </c>
      <c r="J57" s="237" t="str">
        <f>IF(G57="","",(RANK(F57,$F$5:$F$64,0)+COUNTIF($F$5:F57,F57)-1))</f>
        <v/>
      </c>
      <c r="K57" s="238" t="str">
        <f t="shared" ca="1" si="9"/>
        <v/>
      </c>
      <c r="L57" s="294"/>
      <c r="M57" s="295"/>
      <c r="N57" s="239"/>
      <c r="O57" s="239"/>
      <c r="P57" s="546"/>
      <c r="Q57" s="588">
        <f t="shared" si="10"/>
        <v>0</v>
      </c>
      <c r="R57" s="434">
        <f>IF(ISBLANK('Flight Groups'!C58),0,IF(P57="yes",0,(IF(L57=$L$2,L57*60-M57,IF(L57&gt;$L$2,($L$2*60)-(L57-$L$2)*60-M57,L57*60+M57)))-Q57+O57))</f>
        <v>0</v>
      </c>
      <c r="S57" s="399">
        <f t="shared" si="27"/>
        <v>0</v>
      </c>
      <c r="T57" s="240">
        <f t="shared" si="12"/>
        <v>5</v>
      </c>
      <c r="U57" s="241"/>
      <c r="V57" s="278">
        <v>53</v>
      </c>
      <c r="W57" s="230" t="str">
        <f t="shared" ca="1" si="21"/>
        <v/>
      </c>
      <c r="X57" s="402">
        <f t="shared" ca="1" si="13"/>
        <v>0</v>
      </c>
      <c r="Y57" s="39" t="str">
        <f t="shared" ca="1" si="1"/>
        <v/>
      </c>
      <c r="Z57" s="232">
        <f>RANK(S57,$S$5:$S$64,0)+COUNTIF($S$5:S57,S57)-1</f>
        <v>53</v>
      </c>
      <c r="AA57" s="233">
        <f t="shared" si="22"/>
        <v>0</v>
      </c>
      <c r="AB57" s="234">
        <f t="shared" si="14"/>
        <v>0</v>
      </c>
      <c r="AC57" s="234">
        <f t="shared" si="23"/>
        <v>0</v>
      </c>
      <c r="AD57" s="234">
        <f t="shared" si="15"/>
        <v>0</v>
      </c>
      <c r="AE57" s="234">
        <f t="shared" si="24"/>
        <v>0</v>
      </c>
      <c r="AF57" s="234">
        <f t="shared" si="16"/>
        <v>0</v>
      </c>
      <c r="AG57" s="234">
        <f t="shared" si="25"/>
        <v>0</v>
      </c>
      <c r="AH57" s="234">
        <f t="shared" si="17"/>
        <v>0</v>
      </c>
      <c r="AI57" s="234">
        <f t="shared" si="26"/>
        <v>0</v>
      </c>
      <c r="AJ57" s="234">
        <f t="shared" si="18"/>
        <v>0</v>
      </c>
      <c r="AK57" s="234">
        <f t="shared" ca="1" si="19"/>
        <v>0</v>
      </c>
    </row>
    <row r="58" spans="3:37" ht="23.1" customHeight="1">
      <c r="C58" s="235">
        <v>54</v>
      </c>
      <c r="D58" s="236" t="str">
        <f t="shared" si="7"/>
        <v/>
      </c>
      <c r="E58" s="237" t="str">
        <f>IF(ISBLANK('Flight Groups'!C59),"",'Flight Groups'!I59)</f>
        <v/>
      </c>
      <c r="F58" s="237">
        <f t="shared" si="8"/>
        <v>5</v>
      </c>
      <c r="G58" s="237" t="str">
        <f>IF(ISBLANK('Flight Groups'!C59),"",'Flight Groups'!C59)</f>
        <v/>
      </c>
      <c r="H58" s="237" t="str">
        <f t="shared" si="20"/>
        <v/>
      </c>
      <c r="I58" s="488" t="str">
        <f>IF(ISBLANK('Flight Groups'!C59),"",IF(H58=1,"A",IF(H58=2,"B",IF(H58=3,"C",IF(H58=4,"D","E")))))</f>
        <v/>
      </c>
      <c r="J58" s="237" t="str">
        <f>IF(G58="","",(RANK(F58,$F$5:$F$64,0)+COUNTIF($F$5:F58,F58)-1))</f>
        <v/>
      </c>
      <c r="K58" s="238" t="str">
        <f t="shared" ca="1" si="9"/>
        <v/>
      </c>
      <c r="L58" s="294"/>
      <c r="M58" s="295"/>
      <c r="N58" s="239"/>
      <c r="O58" s="239"/>
      <c r="P58" s="546"/>
      <c r="Q58" s="588">
        <f t="shared" si="10"/>
        <v>0</v>
      </c>
      <c r="R58" s="434">
        <f>IF(ISBLANK('Flight Groups'!C59),0,IF(P58="yes",0,(IF(L58=$L$2,L58*60-M58,IF(L58&gt;$L$2,($L$2*60)-(L58-$L$2)*60-M58,L58*60+M58)))-Q58+O58))</f>
        <v>0</v>
      </c>
      <c r="S58" s="399">
        <f t="shared" si="27"/>
        <v>0</v>
      </c>
      <c r="T58" s="240">
        <f t="shared" si="12"/>
        <v>5</v>
      </c>
      <c r="U58" s="241"/>
      <c r="V58" s="278">
        <v>54</v>
      </c>
      <c r="W58" s="230" t="str">
        <f t="shared" ca="1" si="21"/>
        <v/>
      </c>
      <c r="X58" s="402">
        <f t="shared" ca="1" si="13"/>
        <v>0</v>
      </c>
      <c r="Y58" s="39" t="str">
        <f t="shared" ca="1" si="1"/>
        <v/>
      </c>
      <c r="Z58" s="232">
        <f>RANK(S58,$S$5:$S$64,0)+COUNTIF($S$5:S58,S58)-1</f>
        <v>54</v>
      </c>
      <c r="AA58" s="233">
        <f t="shared" si="22"/>
        <v>0</v>
      </c>
      <c r="AB58" s="234">
        <f t="shared" si="14"/>
        <v>0</v>
      </c>
      <c r="AC58" s="234">
        <f t="shared" si="23"/>
        <v>0</v>
      </c>
      <c r="AD58" s="234">
        <f t="shared" si="15"/>
        <v>0</v>
      </c>
      <c r="AE58" s="234">
        <f t="shared" si="24"/>
        <v>0</v>
      </c>
      <c r="AF58" s="234">
        <f t="shared" si="16"/>
        <v>0</v>
      </c>
      <c r="AG58" s="234">
        <f t="shared" si="25"/>
        <v>0</v>
      </c>
      <c r="AH58" s="234">
        <f t="shared" si="17"/>
        <v>0</v>
      </c>
      <c r="AI58" s="234">
        <f t="shared" si="26"/>
        <v>0</v>
      </c>
      <c r="AJ58" s="234">
        <f t="shared" si="18"/>
        <v>0</v>
      </c>
      <c r="AK58" s="234">
        <f t="shared" ca="1" si="19"/>
        <v>0</v>
      </c>
    </row>
    <row r="59" spans="3:37" ht="23.1" customHeight="1">
      <c r="C59" s="235">
        <v>55</v>
      </c>
      <c r="D59" s="236" t="str">
        <f t="shared" si="7"/>
        <v/>
      </c>
      <c r="E59" s="237" t="str">
        <f>IF(ISBLANK('Flight Groups'!C60),"",'Flight Groups'!I60)</f>
        <v/>
      </c>
      <c r="F59" s="237">
        <f t="shared" si="8"/>
        <v>5</v>
      </c>
      <c r="G59" s="237" t="str">
        <f>IF(ISBLANK('Flight Groups'!C60),"",'Flight Groups'!C60)</f>
        <v/>
      </c>
      <c r="H59" s="237" t="str">
        <f t="shared" si="20"/>
        <v/>
      </c>
      <c r="I59" s="488" t="str">
        <f>IF(ISBLANK('Flight Groups'!C60),"",IF(H59=1,"A",IF(H59=2,"B",IF(H59=3,"C",IF(H59=4,"D","E")))))</f>
        <v/>
      </c>
      <c r="J59" s="237" t="str">
        <f>IF(G59="","",(RANK(F59,$F$5:$F$64,0)+COUNTIF($F$5:F59,F59)-1))</f>
        <v/>
      </c>
      <c r="K59" s="238" t="str">
        <f t="shared" ca="1" si="9"/>
        <v/>
      </c>
      <c r="L59" s="294"/>
      <c r="M59" s="295"/>
      <c r="N59" s="239"/>
      <c r="O59" s="239"/>
      <c r="P59" s="546"/>
      <c r="Q59" s="588">
        <f t="shared" si="10"/>
        <v>0</v>
      </c>
      <c r="R59" s="434">
        <f>IF(ISBLANK('Flight Groups'!C60),0,IF(P59="yes",0,(IF(L59=$L$2,L59*60-M59,IF(L59&gt;$L$2,($L$2*60)-(L59-$L$2)*60-M59,L59*60+M59)))-Q59+O59))</f>
        <v>0</v>
      </c>
      <c r="S59" s="399">
        <f t="shared" si="27"/>
        <v>0</v>
      </c>
      <c r="T59" s="240">
        <f t="shared" si="12"/>
        <v>5</v>
      </c>
      <c r="U59" s="241"/>
      <c r="V59" s="278">
        <v>55</v>
      </c>
      <c r="W59" s="230" t="str">
        <f t="shared" ca="1" si="21"/>
        <v/>
      </c>
      <c r="X59" s="402">
        <f t="shared" ca="1" si="13"/>
        <v>0</v>
      </c>
      <c r="Y59" s="39" t="str">
        <f t="shared" ca="1" si="1"/>
        <v/>
      </c>
      <c r="Z59" s="232">
        <f>RANK(S59,$S$5:$S$64,0)+COUNTIF($S$5:S59,S59)-1</f>
        <v>55</v>
      </c>
      <c r="AA59" s="233">
        <f t="shared" si="22"/>
        <v>0</v>
      </c>
      <c r="AB59" s="234">
        <f t="shared" si="14"/>
        <v>0</v>
      </c>
      <c r="AC59" s="234">
        <f t="shared" si="23"/>
        <v>0</v>
      </c>
      <c r="AD59" s="234">
        <f t="shared" si="15"/>
        <v>0</v>
      </c>
      <c r="AE59" s="234">
        <f t="shared" si="24"/>
        <v>0</v>
      </c>
      <c r="AF59" s="234">
        <f t="shared" si="16"/>
        <v>0</v>
      </c>
      <c r="AG59" s="234">
        <f t="shared" si="25"/>
        <v>0</v>
      </c>
      <c r="AH59" s="234">
        <f t="shared" si="17"/>
        <v>0</v>
      </c>
      <c r="AI59" s="234">
        <f t="shared" si="26"/>
        <v>0</v>
      </c>
      <c r="AJ59" s="234">
        <f t="shared" si="18"/>
        <v>0</v>
      </c>
      <c r="AK59" s="234">
        <f t="shared" ca="1" si="19"/>
        <v>0</v>
      </c>
    </row>
    <row r="60" spans="3:37" ht="23.1" customHeight="1">
      <c r="C60" s="235">
        <v>56</v>
      </c>
      <c r="D60" s="236" t="str">
        <f t="shared" si="7"/>
        <v/>
      </c>
      <c r="E60" s="237" t="str">
        <f>IF(ISBLANK('Flight Groups'!C61),"",'Flight Groups'!I61)</f>
        <v/>
      </c>
      <c r="F60" s="237">
        <f t="shared" si="8"/>
        <v>5</v>
      </c>
      <c r="G60" s="237" t="str">
        <f>IF(ISBLANK('Flight Groups'!C61),"",'Flight Groups'!C61)</f>
        <v/>
      </c>
      <c r="H60" s="237" t="str">
        <f t="shared" si="20"/>
        <v/>
      </c>
      <c r="I60" s="488" t="str">
        <f>IF(ISBLANK('Flight Groups'!C61),"",IF(H60=1,"A",IF(H60=2,"B",IF(H60=3,"C",IF(H60=4,"D","E")))))</f>
        <v/>
      </c>
      <c r="J60" s="237" t="str">
        <f>IF(G60="","",(RANK(F60,$F$5:$F$64,0)+COUNTIF($F$5:F60,F60)-1))</f>
        <v/>
      </c>
      <c r="K60" s="238" t="str">
        <f t="shared" ca="1" si="9"/>
        <v/>
      </c>
      <c r="L60" s="294"/>
      <c r="M60" s="295"/>
      <c r="N60" s="239"/>
      <c r="O60" s="239"/>
      <c r="P60" s="546"/>
      <c r="Q60" s="588">
        <f t="shared" si="10"/>
        <v>0</v>
      </c>
      <c r="R60" s="434">
        <f>IF(ISBLANK('Flight Groups'!C61),0,IF(P60="yes",0,(IF(L60=$L$2,L60*60-M60,IF(L60&gt;$L$2,($L$2*60)-(L60-$L$2)*60-M60,L60*60+M60)))-Q60+O60))</f>
        <v>0</v>
      </c>
      <c r="S60" s="399">
        <f t="shared" si="27"/>
        <v>0</v>
      </c>
      <c r="T60" s="240">
        <f t="shared" si="12"/>
        <v>5</v>
      </c>
      <c r="U60" s="241"/>
      <c r="V60" s="278">
        <v>56</v>
      </c>
      <c r="W60" s="230" t="str">
        <f t="shared" ca="1" si="21"/>
        <v/>
      </c>
      <c r="X60" s="402">
        <f t="shared" ca="1" si="13"/>
        <v>0</v>
      </c>
      <c r="Y60" s="39" t="str">
        <f t="shared" ca="1" si="1"/>
        <v/>
      </c>
      <c r="Z60" s="232">
        <f>RANK(S60,$S$5:$S$64,0)+COUNTIF($S$5:S60,S60)-1</f>
        <v>56</v>
      </c>
      <c r="AA60" s="233">
        <f t="shared" si="22"/>
        <v>0</v>
      </c>
      <c r="AB60" s="234">
        <f t="shared" si="14"/>
        <v>0</v>
      </c>
      <c r="AC60" s="234">
        <f t="shared" si="23"/>
        <v>0</v>
      </c>
      <c r="AD60" s="234">
        <f t="shared" si="15"/>
        <v>0</v>
      </c>
      <c r="AE60" s="234">
        <f t="shared" si="24"/>
        <v>0</v>
      </c>
      <c r="AF60" s="234">
        <f t="shared" si="16"/>
        <v>0</v>
      </c>
      <c r="AG60" s="234">
        <f t="shared" si="25"/>
        <v>0</v>
      </c>
      <c r="AH60" s="234">
        <f t="shared" si="17"/>
        <v>0</v>
      </c>
      <c r="AI60" s="234">
        <f t="shared" si="26"/>
        <v>0</v>
      </c>
      <c r="AJ60" s="234">
        <f t="shared" si="18"/>
        <v>0</v>
      </c>
      <c r="AK60" s="234">
        <f t="shared" ca="1" si="19"/>
        <v>0</v>
      </c>
    </row>
    <row r="61" spans="3:37" ht="23.1" customHeight="1">
      <c r="C61" s="235">
        <v>57</v>
      </c>
      <c r="D61" s="236" t="str">
        <f t="shared" si="7"/>
        <v/>
      </c>
      <c r="E61" s="237" t="str">
        <f>IF(ISBLANK('Flight Groups'!C62),"",'Flight Groups'!I62)</f>
        <v/>
      </c>
      <c r="F61" s="237">
        <f t="shared" si="8"/>
        <v>5</v>
      </c>
      <c r="G61" s="237" t="str">
        <f>IF(ISBLANK('Flight Groups'!C62),"",'Flight Groups'!C62)</f>
        <v/>
      </c>
      <c r="H61" s="237" t="str">
        <f t="shared" si="20"/>
        <v/>
      </c>
      <c r="I61" s="488" t="str">
        <f>IF(ISBLANK('Flight Groups'!C62),"",IF(H61=1,"A",IF(H61=2,"B",IF(H61=3,"C",IF(H61=4,"D","E")))))</f>
        <v/>
      </c>
      <c r="J61" s="237" t="str">
        <f>IF(G61="","",(RANK(F61,$F$5:$F$64,0)+COUNTIF($F$5:F61,F61)-1))</f>
        <v/>
      </c>
      <c r="K61" s="238" t="str">
        <f t="shared" ca="1" si="9"/>
        <v/>
      </c>
      <c r="L61" s="294"/>
      <c r="M61" s="295"/>
      <c r="N61" s="239"/>
      <c r="O61" s="239"/>
      <c r="P61" s="546"/>
      <c r="Q61" s="588">
        <f t="shared" si="10"/>
        <v>0</v>
      </c>
      <c r="R61" s="434">
        <f>IF(ISBLANK('Flight Groups'!C62),0,IF(P61="yes",0,(IF(L61=$L$2,L61*60-M61,IF(L61&gt;$L$2,($L$2*60)-(L61-$L$2)*60-M61,L61*60+M61)))-Q61+O61))</f>
        <v>0</v>
      </c>
      <c r="S61" s="399">
        <f t="shared" si="27"/>
        <v>0</v>
      </c>
      <c r="T61" s="240">
        <f t="shared" si="12"/>
        <v>5</v>
      </c>
      <c r="U61" s="241"/>
      <c r="V61" s="278">
        <v>57</v>
      </c>
      <c r="W61" s="230" t="str">
        <f t="shared" ca="1" si="21"/>
        <v/>
      </c>
      <c r="X61" s="402">
        <f t="shared" ca="1" si="13"/>
        <v>0</v>
      </c>
      <c r="Y61" s="39" t="str">
        <f t="shared" ca="1" si="1"/>
        <v/>
      </c>
      <c r="Z61" s="232">
        <f>RANK(S61,$S$5:$S$64,0)+COUNTIF($S$5:S61,S61)-1</f>
        <v>57</v>
      </c>
      <c r="AA61" s="233">
        <f t="shared" si="22"/>
        <v>0</v>
      </c>
      <c r="AB61" s="234">
        <f t="shared" si="14"/>
        <v>0</v>
      </c>
      <c r="AC61" s="234">
        <f t="shared" si="23"/>
        <v>0</v>
      </c>
      <c r="AD61" s="234">
        <f t="shared" si="15"/>
        <v>0</v>
      </c>
      <c r="AE61" s="234">
        <f t="shared" si="24"/>
        <v>0</v>
      </c>
      <c r="AF61" s="234">
        <f t="shared" si="16"/>
        <v>0</v>
      </c>
      <c r="AG61" s="234">
        <f t="shared" si="25"/>
        <v>0</v>
      </c>
      <c r="AH61" s="234">
        <f t="shared" si="17"/>
        <v>0</v>
      </c>
      <c r="AI61" s="234">
        <f t="shared" si="26"/>
        <v>0</v>
      </c>
      <c r="AJ61" s="234">
        <f t="shared" si="18"/>
        <v>0</v>
      </c>
      <c r="AK61" s="234">
        <f t="shared" ca="1" si="19"/>
        <v>0</v>
      </c>
    </row>
    <row r="62" spans="3:37" ht="23.1" customHeight="1">
      <c r="C62" s="235">
        <v>58</v>
      </c>
      <c r="D62" s="236" t="str">
        <f t="shared" si="7"/>
        <v/>
      </c>
      <c r="E62" s="237" t="str">
        <f>IF(ISBLANK('Flight Groups'!C63),"",'Flight Groups'!I63)</f>
        <v/>
      </c>
      <c r="F62" s="237">
        <f t="shared" si="8"/>
        <v>5</v>
      </c>
      <c r="G62" s="237" t="str">
        <f>IF(ISBLANK('Flight Groups'!C63),"",'Flight Groups'!C63)</f>
        <v/>
      </c>
      <c r="H62" s="237" t="str">
        <f t="shared" si="20"/>
        <v/>
      </c>
      <c r="I62" s="488" t="str">
        <f>IF(ISBLANK('Flight Groups'!C63),"",IF(H62=1,"A",IF(H62=2,"B",IF(H62=3,"C",IF(H62=4,"D","E")))))</f>
        <v/>
      </c>
      <c r="J62" s="237" t="str">
        <f>IF(G62="","",(RANK(F62,$F$5:$F$64,0)+COUNTIF($F$5:F62,F62)-1))</f>
        <v/>
      </c>
      <c r="K62" s="238" t="str">
        <f t="shared" ca="1" si="9"/>
        <v/>
      </c>
      <c r="L62" s="294"/>
      <c r="M62" s="295"/>
      <c r="N62" s="239"/>
      <c r="O62" s="239"/>
      <c r="P62" s="546"/>
      <c r="Q62" s="588">
        <f t="shared" si="10"/>
        <v>0</v>
      </c>
      <c r="R62" s="434">
        <f>IF(ISBLANK('Flight Groups'!C63),0,IF(P62="yes",0,(IF(L62=$L$2,L62*60-M62,IF(L62&gt;$L$2,($L$2*60)-(L62-$L$2)*60-M62,L62*60+M62)))-Q62+O62))</f>
        <v>0</v>
      </c>
      <c r="S62" s="399">
        <f t="shared" si="27"/>
        <v>0</v>
      </c>
      <c r="T62" s="240">
        <f t="shared" si="12"/>
        <v>5</v>
      </c>
      <c r="U62" s="242"/>
      <c r="V62" s="278">
        <v>58</v>
      </c>
      <c r="W62" s="230" t="str">
        <f t="shared" ca="1" si="21"/>
        <v/>
      </c>
      <c r="X62" s="402">
        <f t="shared" ca="1" si="13"/>
        <v>0</v>
      </c>
      <c r="Y62" s="39" t="str">
        <f t="shared" ca="1" si="1"/>
        <v/>
      </c>
      <c r="Z62" s="232">
        <f>RANK(S62,$S$5:$S$64,0)+COUNTIF($S$5:S62,S62)-1</f>
        <v>58</v>
      </c>
      <c r="AA62" s="233">
        <f t="shared" si="22"/>
        <v>0</v>
      </c>
      <c r="AB62" s="234">
        <f t="shared" si="14"/>
        <v>0</v>
      </c>
      <c r="AC62" s="234">
        <f t="shared" si="23"/>
        <v>0</v>
      </c>
      <c r="AD62" s="234">
        <f t="shared" si="15"/>
        <v>0</v>
      </c>
      <c r="AE62" s="234">
        <f t="shared" si="24"/>
        <v>0</v>
      </c>
      <c r="AF62" s="234">
        <f t="shared" si="16"/>
        <v>0</v>
      </c>
      <c r="AG62" s="234">
        <f t="shared" si="25"/>
        <v>0</v>
      </c>
      <c r="AH62" s="234">
        <f t="shared" si="17"/>
        <v>0</v>
      </c>
      <c r="AI62" s="234">
        <f t="shared" si="26"/>
        <v>0</v>
      </c>
      <c r="AJ62" s="234">
        <f t="shared" si="18"/>
        <v>0</v>
      </c>
      <c r="AK62" s="234">
        <f t="shared" ca="1" si="19"/>
        <v>0</v>
      </c>
    </row>
    <row r="63" spans="3:37" ht="23.1" customHeight="1">
      <c r="C63" s="235">
        <v>59</v>
      </c>
      <c r="D63" s="236" t="str">
        <f t="shared" si="7"/>
        <v/>
      </c>
      <c r="E63" s="237" t="str">
        <f>IF(ISBLANK('Flight Groups'!C64),"",'Flight Groups'!I64)</f>
        <v/>
      </c>
      <c r="F63" s="237">
        <f t="shared" si="8"/>
        <v>5</v>
      </c>
      <c r="G63" s="237" t="str">
        <f>IF(ISBLANK('Flight Groups'!C64),"",'Flight Groups'!C64)</f>
        <v/>
      </c>
      <c r="H63" s="237" t="str">
        <f t="shared" si="20"/>
        <v/>
      </c>
      <c r="I63" s="488" t="str">
        <f>IF(ISBLANK('Flight Groups'!C64),"",IF(H63=1,"A",IF(H63=2,"B",IF(H63=3,"C",IF(H63=4,"D","E")))))</f>
        <v/>
      </c>
      <c r="J63" s="237" t="str">
        <f>IF(G63="","",(RANK(F63,$F$5:$F$64,0)+COUNTIF($F$5:F63,F63)-1))</f>
        <v/>
      </c>
      <c r="K63" s="238" t="str">
        <f t="shared" ca="1" si="9"/>
        <v/>
      </c>
      <c r="L63" s="294"/>
      <c r="M63" s="295"/>
      <c r="N63" s="239"/>
      <c r="O63" s="239"/>
      <c r="P63" s="546"/>
      <c r="Q63" s="588">
        <f t="shared" si="10"/>
        <v>0</v>
      </c>
      <c r="R63" s="434">
        <f>IF(ISBLANK('Flight Groups'!C64),0,IF(P63="yes",0,(IF(L63=$L$2,L63*60-M63,IF(L63&gt;$L$2,($L$2*60)-(L63-$L$2)*60-M63,L63*60+M63)))-Q63+O63))</f>
        <v>0</v>
      </c>
      <c r="S63" s="399">
        <f t="shared" si="27"/>
        <v>0</v>
      </c>
      <c r="T63" s="240">
        <f t="shared" si="12"/>
        <v>5</v>
      </c>
      <c r="U63" s="35"/>
      <c r="V63" s="278">
        <v>59</v>
      </c>
      <c r="W63" s="230" t="str">
        <f t="shared" ca="1" si="21"/>
        <v/>
      </c>
      <c r="X63" s="402">
        <f t="shared" ca="1" si="13"/>
        <v>0</v>
      </c>
      <c r="Y63" s="39" t="str">
        <f t="shared" ca="1" si="1"/>
        <v/>
      </c>
      <c r="Z63" s="232">
        <f>RANK(S63,$S$5:$S$64,0)+COUNTIF($S$5:S63,S63)-1</f>
        <v>59</v>
      </c>
      <c r="AA63" s="233">
        <f t="shared" si="22"/>
        <v>0</v>
      </c>
      <c r="AB63" s="234">
        <f t="shared" si="14"/>
        <v>0</v>
      </c>
      <c r="AC63" s="234">
        <f t="shared" si="23"/>
        <v>0</v>
      </c>
      <c r="AD63" s="234">
        <f t="shared" si="15"/>
        <v>0</v>
      </c>
      <c r="AE63" s="234">
        <f t="shared" si="24"/>
        <v>0</v>
      </c>
      <c r="AF63" s="234">
        <f t="shared" si="16"/>
        <v>0</v>
      </c>
      <c r="AG63" s="234">
        <f t="shared" si="25"/>
        <v>0</v>
      </c>
      <c r="AH63" s="234">
        <f t="shared" si="17"/>
        <v>0</v>
      </c>
      <c r="AI63" s="234">
        <f t="shared" si="26"/>
        <v>0</v>
      </c>
      <c r="AJ63" s="234">
        <f t="shared" si="18"/>
        <v>0</v>
      </c>
      <c r="AK63" s="234">
        <f t="shared" ca="1" si="19"/>
        <v>0</v>
      </c>
    </row>
    <row r="64" spans="3:37" ht="23.1" customHeight="1" thickBot="1">
      <c r="C64" s="244">
        <v>60</v>
      </c>
      <c r="D64" s="245" t="str">
        <f t="shared" si="7"/>
        <v/>
      </c>
      <c r="E64" s="246" t="str">
        <f>IF(ISBLANK('Flight Groups'!C65),"",'Flight Groups'!I65)</f>
        <v/>
      </c>
      <c r="F64" s="246">
        <f t="shared" si="8"/>
        <v>5</v>
      </c>
      <c r="G64" s="246" t="str">
        <f>IF(ISBLANK('Flight Groups'!C65),"",'Flight Groups'!C65)</f>
        <v/>
      </c>
      <c r="H64" s="246" t="str">
        <f t="shared" si="20"/>
        <v/>
      </c>
      <c r="I64" s="489" t="str">
        <f>IF(ISBLANK('Flight Groups'!C65),"",IF(H64=1,"A",IF(H64=2,"B",IF(H64=3,"C",IF(H64=4,"D","E")))))</f>
        <v/>
      </c>
      <c r="J64" s="246" t="str">
        <f>IF(G64="","",(RANK(F64,$F$5:$F$64,0)+COUNTIF($F$5:F64,F64)-1))</f>
        <v/>
      </c>
      <c r="K64" s="247" t="str">
        <f t="shared" ca="1" si="9"/>
        <v/>
      </c>
      <c r="L64" s="296"/>
      <c r="M64" s="297"/>
      <c r="N64" s="248"/>
      <c r="O64" s="248"/>
      <c r="P64" s="547"/>
      <c r="Q64" s="429">
        <f t="shared" si="10"/>
        <v>0</v>
      </c>
      <c r="R64" s="435">
        <f>IF(ISBLANK('Flight Groups'!C65),0,IF(P64="yes",0,(IF(L64=$L$2,L64*60-M64,IF(L64&gt;$L$2,($L$2*60)-(L64-$L$2)*60-M64,L64*60+M64)))-Q64+O64))</f>
        <v>0</v>
      </c>
      <c r="S64" s="400">
        <f t="shared" si="27"/>
        <v>0</v>
      </c>
      <c r="T64" s="249">
        <f t="shared" si="12"/>
        <v>5</v>
      </c>
      <c r="U64" s="243"/>
      <c r="V64" s="279">
        <v>60</v>
      </c>
      <c r="W64" s="250" t="str">
        <f t="shared" ca="1" si="21"/>
        <v/>
      </c>
      <c r="X64" s="403">
        <f t="shared" ca="1" si="13"/>
        <v>0</v>
      </c>
      <c r="Y64" s="39" t="str">
        <f t="shared" ca="1" si="1"/>
        <v/>
      </c>
      <c r="Z64" s="232">
        <f>RANK(S64,$S$5:$S$64,0)+COUNTIF($S$5:S64,S64)-1</f>
        <v>60</v>
      </c>
      <c r="AA64" s="233">
        <f t="shared" si="22"/>
        <v>0</v>
      </c>
      <c r="AB64" s="234">
        <f t="shared" si="14"/>
        <v>0</v>
      </c>
      <c r="AC64" s="234">
        <f t="shared" si="23"/>
        <v>0</v>
      </c>
      <c r="AD64" s="234">
        <f t="shared" si="15"/>
        <v>0</v>
      </c>
      <c r="AE64" s="234">
        <f t="shared" si="24"/>
        <v>0</v>
      </c>
      <c r="AF64" s="234">
        <f t="shared" si="16"/>
        <v>0</v>
      </c>
      <c r="AG64" s="234">
        <f t="shared" si="25"/>
        <v>0</v>
      </c>
      <c r="AH64" s="234">
        <f t="shared" si="17"/>
        <v>0</v>
      </c>
      <c r="AI64" s="234">
        <f t="shared" si="26"/>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D71" s="292"/>
      <c r="E71" s="293"/>
      <c r="F71" s="293"/>
      <c r="G71" s="293"/>
      <c r="H71" s="293"/>
      <c r="I71" s="293"/>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6">
    <mergeCell ref="AE3:AF3"/>
    <mergeCell ref="AG3:AH3"/>
    <mergeCell ref="AI3:AJ3"/>
    <mergeCell ref="V4:X4"/>
    <mergeCell ref="AC3:AD3"/>
    <mergeCell ref="AA3:AB3"/>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11" sqref="L11"/>
    </sheetView>
  </sheetViews>
  <sheetFormatPr defaultColWidth="8.85546875" defaultRowHeight="14.25"/>
  <cols>
    <col min="1" max="1" width="2.42578125" style="38" customWidth="1"/>
    <col min="2" max="2" width="6.7109375" style="252" customWidth="1"/>
    <col min="3" max="3" width="4.7109375" style="251" hidden="1" customWidth="1"/>
    <col min="4" max="4" width="3.7109375" style="251" customWidth="1"/>
    <col min="5" max="6" width="7.7109375" style="252" hidden="1" customWidth="1"/>
    <col min="7" max="7" width="8.8554687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47</v>
      </c>
      <c r="L1" s="253"/>
      <c r="P1" s="550"/>
      <c r="AD1" s="234"/>
    </row>
    <row r="2" spans="2:38" ht="19.5" customHeight="1">
      <c r="B2" s="36"/>
      <c r="E2" s="38"/>
      <c r="F2" s="38"/>
      <c r="H2" s="258"/>
      <c r="J2" s="258"/>
      <c r="K2" s="258" t="s">
        <v>35</v>
      </c>
      <c r="L2" s="357">
        <v>10</v>
      </c>
      <c r="M2" s="259" t="s">
        <v>36</v>
      </c>
      <c r="N2" s="260"/>
      <c r="O2" s="260"/>
      <c r="P2" s="548"/>
      <c r="Q2" s="260"/>
      <c r="R2" s="261"/>
      <c r="W2" s="392" t="s">
        <v>148</v>
      </c>
      <c r="X2" s="252" t="s">
        <v>102</v>
      </c>
      <c r="AA2" s="262"/>
      <c r="AD2" s="234"/>
    </row>
    <row r="3" spans="2:38" ht="15" customHeight="1" thickBot="1">
      <c r="B3" s="36"/>
      <c r="E3" s="38"/>
      <c r="F3" s="38"/>
      <c r="G3" s="263"/>
      <c r="H3" s="263"/>
      <c r="I3" s="263"/>
      <c r="J3" s="263"/>
      <c r="L3" s="377"/>
      <c r="M3" s="306"/>
      <c r="N3" s="264"/>
      <c r="O3" s="272"/>
      <c r="P3" s="549"/>
      <c r="Q3" s="272"/>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63" t="s">
        <v>107</v>
      </c>
      <c r="R4" s="563" t="s">
        <v>155</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6</v>
      </c>
      <c r="E5" s="227" t="str">
        <f>IF(ISBLANK('Flight Groups'!C6),"",'Flight Groups'!J6)</f>
        <v>B</v>
      </c>
      <c r="F5" s="227">
        <f>IF(E5="a",1,IF(E5="b",2,IF(E5="c",3,IF(E5="d",4,5))))</f>
        <v>2</v>
      </c>
      <c r="G5" s="227" t="str">
        <f>IF(ISBLANK('Flight Groups'!C6),"",'Flight Groups'!C6)</f>
        <v>Jon Garber</v>
      </c>
      <c r="H5" s="227">
        <f>IF(G5="","",(SMALL(F$5:F$64,C5)))</f>
        <v>1</v>
      </c>
      <c r="I5" s="487" t="str">
        <f>IF(ISBLANK('Flight Groups'!C6),"",IF(H5=1,"A",IF(H5=2,"B",IF(H5=3,"C",IF(H5=4,"D","E")))))</f>
        <v>A</v>
      </c>
      <c r="J5" s="227">
        <f>IF(G5="","",(RANK(F5,$F$5:$F$64,0)+COUNTIF($F$5:F5,F5)-1))</f>
        <v>55</v>
      </c>
      <c r="K5" s="228" t="str">
        <f ca="1">IF(G5="","",(OFFSET($G$5,MATCH(LARGE($J$5:$J$64,ROW()-ROW($K$5)+1),$J$5:$J$64,0)-1,0)))</f>
        <v>Chip Baber</v>
      </c>
      <c r="L5" s="369">
        <v>0</v>
      </c>
      <c r="M5" s="370">
        <v>0</v>
      </c>
      <c r="N5" s="368">
        <v>0</v>
      </c>
      <c r="O5" s="368">
        <v>0</v>
      </c>
      <c r="P5" s="545"/>
      <c r="Q5" s="427">
        <f>IF(P5="yes",0,IF(N5&gt;200,(100+(N5-200)*3),(N5/2)))</f>
        <v>0</v>
      </c>
      <c r="R5" s="433">
        <f>IF(ISBLANK('Flight Groups'!C6),0,IF(P5="yes",0,(IF(L5=$L$2,L5*60-M5,IF(L5&gt;$L$2,($L$2*60)-(L5-$L$2)*60-M5,L5*60+M5)))-Q5+O5))</f>
        <v>0</v>
      </c>
      <c r="S5" s="398">
        <f t="shared" ref="S5:S36" si="0">IF(R5=0,0,IF(I5="A",AB5,IF(I5="B",AD5,IF(I5="C",AF5,IF(I5="d",AH5,AJ5)))))</f>
        <v>0</v>
      </c>
      <c r="T5" s="229">
        <f t="shared" ref="T5:T36" si="1">+RANK(S5,$S$5:$S$64)</f>
        <v>5</v>
      </c>
      <c r="U5" s="230"/>
      <c r="V5" s="277">
        <v>1</v>
      </c>
      <c r="W5" s="231" t="str">
        <f t="shared" ref="W5:W36" ca="1" si="2">OFFSET($K$5,MATCH(SMALL($Z$5:$Z$64,ROW()-ROW($W$5)+1),$Z$5:$Z$64,0)-1,0)</f>
        <v>Curtis Suter</v>
      </c>
      <c r="X5" s="401">
        <f ca="1">IF($W$2="YES",((AK5)),"")</f>
        <v>1000</v>
      </c>
      <c r="Y5" s="39" t="str">
        <f t="shared" ref="Y5:Y64" ca="1" si="3">IF(AK5=0,"",IF(COUNTIF(X:X,X5)&gt;1,"TIE",""))</f>
        <v>TIE</v>
      </c>
      <c r="Z5" s="232">
        <f>RANK(S5,$S$5:$S$64,0)+COUNTIF($S$5:S5,S5)-1</f>
        <v>5</v>
      </c>
      <c r="AA5" s="233">
        <f t="shared" ref="AA5:AA36" si="4">IF(I5="A",R5,0)</f>
        <v>0</v>
      </c>
      <c r="AB5" s="234">
        <f>IF(AA5=0,0,(AA5/MAX($AA$5:$AA$64)*1000))</f>
        <v>0</v>
      </c>
      <c r="AC5" s="234">
        <f t="shared" ref="AC5:AC36" si="5">IF(I5="B",R5,0)</f>
        <v>0</v>
      </c>
      <c r="AD5" s="234">
        <f>IF(AC5=0,0,(AC5/MAX($AC$5:$AC$64)*1000))</f>
        <v>0</v>
      </c>
      <c r="AE5" s="234">
        <f t="shared" ref="AE5:AE36" si="6">IF(I5="C",R5,0)</f>
        <v>0</v>
      </c>
      <c r="AF5" s="234">
        <f>IF(AE5=0,0,(AE5/MAX($AE$5:$AE$64)*1000))</f>
        <v>0</v>
      </c>
      <c r="AG5" s="234">
        <f t="shared" ref="AG5:AG36" si="7">IF(I5="D",R5,0)</f>
        <v>0</v>
      </c>
      <c r="AH5" s="234">
        <f>IF(AG5=0,0,(AG5/MAX($AG$5:$AG$64)*1000))</f>
        <v>0</v>
      </c>
      <c r="AI5" s="234">
        <f t="shared" ref="AI5:AI36" si="8">IF(I5="E",R5,0)</f>
        <v>0</v>
      </c>
      <c r="AJ5" s="234">
        <f>IF(AI5=0,0,(AI5/MAX($AI$5:$AI$64)*1000))</f>
        <v>0</v>
      </c>
      <c r="AK5" s="234">
        <f t="shared" ref="AK5:AK36" ca="1" si="9">INDEX($S$5:$S$64,MATCH(W5,$K$5:$K$64,0))</f>
        <v>1000</v>
      </c>
    </row>
    <row r="6" spans="2:38" ht="23.1" customHeight="1">
      <c r="B6" s="300">
        <f>IF("a"="","",COUNTIF(I:I,"a")-COUNTIFS(I:I,"a",L:L,0))</f>
        <v>2</v>
      </c>
      <c r="C6" s="235">
        <v>2</v>
      </c>
      <c r="D6" s="236">
        <f t="shared" ref="D6:D64" ca="1" si="10">IF(G6="","",(INDEX($C$5:$C$64,MATCH(K6,$G$5:$G$64,0))))</f>
        <v>4</v>
      </c>
      <c r="E6" s="237" t="str">
        <f>IF(ISBLANK('Flight Groups'!C7),"",'Flight Groups'!J7)</f>
        <v>A</v>
      </c>
      <c r="F6" s="237">
        <f t="shared" ref="F6:F64" si="11">IF(E6="a",1,IF(E6="b",2,IF(E6="c",3,IF(E6="d",4,5))))</f>
        <v>1</v>
      </c>
      <c r="G6" s="237" t="str">
        <f>IF(ISBLANK('Flight Groups'!C7),"",'Flight Groups'!C7)</f>
        <v>Greg Douglas</v>
      </c>
      <c r="H6" s="237">
        <f>IF(G6="","",(SMALL(F$5:F$64,C6)))</f>
        <v>1</v>
      </c>
      <c r="I6" s="488" t="str">
        <f>IF(ISBLANK('Flight Groups'!C7),"",IF(H6=1,"A",IF(H6=2,"B",IF(H6=3,"C",IF(H6=4,"D","E")))))</f>
        <v>A</v>
      </c>
      <c r="J6" s="237">
        <f>IF(G6="","",(RANK(F6,$F$5:$F$64,0)+COUNTIF($F$5:F6,F6)-1))</f>
        <v>58</v>
      </c>
      <c r="K6" s="238" t="str">
        <f t="shared" ref="K6:K64" ca="1" si="12">IF(G6="","",(OFFSET($G$5,MATCH(LARGE($J$5:$J$64,ROW()-ROW($K$5)+1),$J$5:$J$64,0)-1,0)))</f>
        <v>Curtis Suter</v>
      </c>
      <c r="L6" s="294">
        <v>8</v>
      </c>
      <c r="M6" s="295">
        <v>38</v>
      </c>
      <c r="N6" s="239">
        <v>125</v>
      </c>
      <c r="O6" s="239">
        <v>40</v>
      </c>
      <c r="P6" s="546"/>
      <c r="Q6" s="588">
        <f t="shared" ref="Q6:Q64" si="13">IF(P6="yes",0,IF(N6&gt;200,(100+(N6-200)*3),(N6/2)))</f>
        <v>62.5</v>
      </c>
      <c r="R6" s="434">
        <f>IF(ISBLANK('Flight Groups'!C7),0,IF(P6="yes",0,(IF(L6=$L$2,L6*60-M6,IF(L6&gt;$L$2,($L$2*60)-(L6-$L$2)*60-M6,L6*60+M6)))-Q6+O6))</f>
        <v>495.5</v>
      </c>
      <c r="S6" s="399">
        <f t="shared" si="0"/>
        <v>1000</v>
      </c>
      <c r="T6" s="240">
        <f t="shared" si="1"/>
        <v>1</v>
      </c>
      <c r="U6" s="230"/>
      <c r="V6" s="278">
        <v>2</v>
      </c>
      <c r="W6" s="230" t="str">
        <f t="shared" ca="1" si="2"/>
        <v>Jon Garber</v>
      </c>
      <c r="X6" s="402">
        <f t="shared" ref="X6:X64" ca="1" si="14">IF($W$2="YES",((AK6)),"")</f>
        <v>1000</v>
      </c>
      <c r="Y6" s="39" t="str">
        <f t="shared" ca="1" si="3"/>
        <v>TIE</v>
      </c>
      <c r="Z6" s="232">
        <f>RANK(S6,$S$5:$S$64,0)+COUNTIF($S$5:S6,S6)-1</f>
        <v>1</v>
      </c>
      <c r="AA6" s="233">
        <f t="shared" si="4"/>
        <v>495.5</v>
      </c>
      <c r="AB6" s="234">
        <f t="shared" ref="AB6:AB64" si="15">IF(AA6=0,0,(AA6/MAX($AA$5:$AA$64)*1000))</f>
        <v>1000</v>
      </c>
      <c r="AC6" s="234">
        <f t="shared" si="5"/>
        <v>0</v>
      </c>
      <c r="AD6" s="234">
        <f t="shared" ref="AD6:AD64" si="16">IF(AC6=0,0,(AC6/MAX($AC$5:$AC$64)*1000))</f>
        <v>0</v>
      </c>
      <c r="AE6" s="234">
        <f t="shared" si="6"/>
        <v>0</v>
      </c>
      <c r="AF6" s="234">
        <f t="shared" ref="AF6:AF64" si="17">IF(AE6=0,0,(AE6/MAX($AE$5:$AE$64)*1000))</f>
        <v>0</v>
      </c>
      <c r="AG6" s="234">
        <f t="shared" si="7"/>
        <v>0</v>
      </c>
      <c r="AH6" s="234">
        <f t="shared" ref="AH6:AH64" si="18">IF(AG6=0,0,(AG6/MAX($AG$5:$AG$64)*1000))</f>
        <v>0</v>
      </c>
      <c r="AI6" s="234">
        <f t="shared" si="8"/>
        <v>0</v>
      </c>
      <c r="AJ6" s="234">
        <f t="shared" ref="AJ6:AJ64" si="19">IF(AI6=0,0,(AI6/MAX($AI$5:$AI$64)*1000))</f>
        <v>0</v>
      </c>
      <c r="AK6" s="234">
        <f t="shared" ca="1" si="9"/>
        <v>1000</v>
      </c>
    </row>
    <row r="7" spans="2:38" ht="23.1" customHeight="1">
      <c r="C7" s="235">
        <v>3</v>
      </c>
      <c r="D7" s="236">
        <f t="shared" ca="1" si="10"/>
        <v>2</v>
      </c>
      <c r="E7" s="237" t="str">
        <f>IF(ISBLANK('Flight Groups'!C8),"",'Flight Groups'!J8)</f>
        <v>B</v>
      </c>
      <c r="F7" s="237">
        <f t="shared" si="11"/>
        <v>2</v>
      </c>
      <c r="G7" s="237" t="str">
        <f>IF(ISBLANK('Flight Groups'!C8),"",'Flight Groups'!C8)</f>
        <v>Carl Thuesen</v>
      </c>
      <c r="H7" s="237">
        <f>IF(G7="","",(SMALL(F$5:F$64,C7)))</f>
        <v>1</v>
      </c>
      <c r="I7" s="488" t="str">
        <f>IF(ISBLANK('Flight Groups'!C8),"",IF(H7=1,"A",IF(H7=2,"B",IF(H7=3,"C",IF(H7=4,"D","E")))))</f>
        <v>A</v>
      </c>
      <c r="J7" s="237">
        <f>IF(G7="","",(RANK(F7,$F$5:$F$64,0)+COUNTIF($F$5:F7,F7)-1))</f>
        <v>56</v>
      </c>
      <c r="K7" s="238" t="str">
        <f t="shared" ca="1" si="12"/>
        <v>Greg Douglas</v>
      </c>
      <c r="L7" s="294">
        <v>5</v>
      </c>
      <c r="M7" s="295">
        <v>26</v>
      </c>
      <c r="N7" s="239">
        <v>163</v>
      </c>
      <c r="O7" s="239">
        <v>45</v>
      </c>
      <c r="P7" s="546"/>
      <c r="Q7" s="588">
        <f t="shared" si="13"/>
        <v>81.5</v>
      </c>
      <c r="R7" s="434">
        <f>IF(ISBLANK('Flight Groups'!C8),0,IF(P7="yes",0,(IF(L7=$L$2,L7*60-M7,IF(L7&gt;$L$2,($L$2*60)-(L7-$L$2)*60-M7,L7*60+M7)))-Q7+O7))</f>
        <v>289.5</v>
      </c>
      <c r="S7" s="399">
        <f t="shared" si="0"/>
        <v>584.2583249243188</v>
      </c>
      <c r="T7" s="240">
        <f t="shared" si="1"/>
        <v>3</v>
      </c>
      <c r="U7" s="230"/>
      <c r="V7" s="278">
        <v>3</v>
      </c>
      <c r="W7" s="230" t="str">
        <f t="shared" ca="1" si="2"/>
        <v>Greg Douglas</v>
      </c>
      <c r="X7" s="402">
        <f t="shared" ca="1" si="14"/>
        <v>584.2583249243188</v>
      </c>
      <c r="Y7" s="39" t="str">
        <f t="shared" ca="1" si="3"/>
        <v/>
      </c>
      <c r="Z7" s="232">
        <f>RANK(S7,$S$5:$S$64,0)+COUNTIF($S$5:S7,S7)-1</f>
        <v>3</v>
      </c>
      <c r="AA7" s="233">
        <f t="shared" si="4"/>
        <v>289.5</v>
      </c>
      <c r="AB7" s="234">
        <f t="shared" si="15"/>
        <v>584.2583249243188</v>
      </c>
      <c r="AC7" s="234">
        <f t="shared" si="5"/>
        <v>0</v>
      </c>
      <c r="AD7" s="234">
        <f t="shared" si="16"/>
        <v>0</v>
      </c>
      <c r="AE7" s="234">
        <f t="shared" si="6"/>
        <v>0</v>
      </c>
      <c r="AF7" s="234">
        <f t="shared" si="17"/>
        <v>0</v>
      </c>
      <c r="AG7" s="234">
        <f t="shared" si="7"/>
        <v>0</v>
      </c>
      <c r="AH7" s="234">
        <f t="shared" si="18"/>
        <v>0</v>
      </c>
      <c r="AI7" s="234">
        <f t="shared" si="8"/>
        <v>0</v>
      </c>
      <c r="AJ7" s="234">
        <f t="shared" si="19"/>
        <v>0</v>
      </c>
      <c r="AK7" s="234">
        <f t="shared" ca="1" si="9"/>
        <v>584.2583249243188</v>
      </c>
    </row>
    <row r="8" spans="2:38" ht="23.1" customHeight="1">
      <c r="B8" s="299" t="s">
        <v>31</v>
      </c>
      <c r="C8" s="235">
        <v>4</v>
      </c>
      <c r="D8" s="236">
        <f t="shared" ca="1" si="10"/>
        <v>5</v>
      </c>
      <c r="E8" s="237" t="str">
        <f>IF(ISBLANK('Flight Groups'!C9),"",'Flight Groups'!J9)</f>
        <v>A</v>
      </c>
      <c r="F8" s="237">
        <f t="shared" si="11"/>
        <v>1</v>
      </c>
      <c r="G8" s="237" t="str">
        <f>IF(ISBLANK('Flight Groups'!C9),"",'Flight Groups'!C9)</f>
        <v>Curtis Suter</v>
      </c>
      <c r="H8" s="237">
        <f t="shared" ref="H8:H64" si="20">IF(G8="","",(SMALL(F$5:F$64,C8)))</f>
        <v>2</v>
      </c>
      <c r="I8" s="488" t="str">
        <f>IF(ISBLANK('Flight Groups'!C9),"",IF(H8=1,"A",IF(H8=2,"B",IF(H8=3,"C",IF(H8=4,"D","E")))))</f>
        <v>B</v>
      </c>
      <c r="J8" s="237">
        <f>IF(G8="","",(RANK(F8,$F$5:$F$64,0)+COUNTIF($F$5:F8,F8)-1))</f>
        <v>59</v>
      </c>
      <c r="K8" s="238" t="str">
        <f t="shared" ca="1" si="12"/>
        <v>Hal Aasen</v>
      </c>
      <c r="L8" s="294">
        <v>6</v>
      </c>
      <c r="M8" s="295">
        <v>1</v>
      </c>
      <c r="N8" s="239">
        <v>177</v>
      </c>
      <c r="O8" s="239">
        <v>0</v>
      </c>
      <c r="P8" s="546"/>
      <c r="Q8" s="588">
        <f t="shared" si="13"/>
        <v>88.5</v>
      </c>
      <c r="R8" s="434">
        <f>IF(ISBLANK('Flight Groups'!C9),0,IF(P8="yes",0,(IF(L8=$L$2,L8*60-M8,IF(L8&gt;$L$2,($L$2*60)-(L8-$L$2)*60-M8,L8*60+M8)))-Q8+O8))</f>
        <v>272.5</v>
      </c>
      <c r="S8" s="399">
        <f t="shared" si="0"/>
        <v>479.75352112676057</v>
      </c>
      <c r="T8" s="240">
        <f t="shared" si="1"/>
        <v>4</v>
      </c>
      <c r="U8" s="230"/>
      <c r="V8" s="278">
        <v>4</v>
      </c>
      <c r="W8" s="230" t="str">
        <f t="shared" ca="1" si="2"/>
        <v>Hal Aasen</v>
      </c>
      <c r="X8" s="402">
        <f t="shared" ca="1" si="14"/>
        <v>479.75352112676057</v>
      </c>
      <c r="Y8" s="39" t="str">
        <f t="shared" ca="1" si="3"/>
        <v/>
      </c>
      <c r="Z8" s="232">
        <f>RANK(S8,$S$5:$S$64,0)+COUNTIF($S$5:S8,S8)-1</f>
        <v>4</v>
      </c>
      <c r="AA8" s="233">
        <f t="shared" si="4"/>
        <v>0</v>
      </c>
      <c r="AB8" s="234">
        <f t="shared" si="15"/>
        <v>0</v>
      </c>
      <c r="AC8" s="234">
        <f t="shared" si="5"/>
        <v>272.5</v>
      </c>
      <c r="AD8" s="234">
        <f t="shared" si="16"/>
        <v>479.75352112676057</v>
      </c>
      <c r="AE8" s="234">
        <f t="shared" si="6"/>
        <v>0</v>
      </c>
      <c r="AF8" s="234">
        <f t="shared" si="17"/>
        <v>0</v>
      </c>
      <c r="AG8" s="234">
        <f t="shared" si="7"/>
        <v>0</v>
      </c>
      <c r="AH8" s="234">
        <f t="shared" si="18"/>
        <v>0</v>
      </c>
      <c r="AI8" s="234">
        <f t="shared" si="8"/>
        <v>0</v>
      </c>
      <c r="AJ8" s="234">
        <f t="shared" si="19"/>
        <v>0</v>
      </c>
      <c r="AK8" s="234">
        <f t="shared" ca="1" si="9"/>
        <v>479.75352112676057</v>
      </c>
    </row>
    <row r="9" spans="2:38" ht="23.1" customHeight="1">
      <c r="B9" s="300">
        <f>IF("b"="","",COUNTIF(I:I,"b")-COUNTIFS(I:I,"b",L:L,0))</f>
        <v>3</v>
      </c>
      <c r="C9" s="235">
        <v>5</v>
      </c>
      <c r="D9" s="236">
        <f t="shared" ca="1" si="10"/>
        <v>3</v>
      </c>
      <c r="E9" s="237" t="str">
        <f>IF(ISBLANK('Flight Groups'!C10),"",'Flight Groups'!J10)</f>
        <v>B</v>
      </c>
      <c r="F9" s="237">
        <f t="shared" si="11"/>
        <v>2</v>
      </c>
      <c r="G9" s="237" t="str">
        <f>IF(ISBLANK('Flight Groups'!C10),"",'Flight Groups'!C10)</f>
        <v>Hal Aasen</v>
      </c>
      <c r="H9" s="237">
        <f t="shared" si="20"/>
        <v>2</v>
      </c>
      <c r="I9" s="488" t="str">
        <f>IF(ISBLANK('Flight Groups'!C10),"",IF(H9=1,"A",IF(H9=2,"B",IF(H9=3,"C",IF(H9=4,"D","E")))))</f>
        <v>B</v>
      </c>
      <c r="J9" s="237">
        <f>IF(G9="","",(RANK(F9,$F$5:$F$64,0)+COUNTIF($F$5:F9,F9)-1))</f>
        <v>57</v>
      </c>
      <c r="K9" s="238" t="str">
        <f t="shared" ca="1" si="12"/>
        <v>Carl Thuesen</v>
      </c>
      <c r="L9" s="294">
        <v>6</v>
      </c>
      <c r="M9" s="295">
        <v>34</v>
      </c>
      <c r="N9" s="239">
        <v>213</v>
      </c>
      <c r="O9" s="239">
        <v>0</v>
      </c>
      <c r="P9" s="546" t="s">
        <v>148</v>
      </c>
      <c r="Q9" s="588">
        <f t="shared" si="13"/>
        <v>0</v>
      </c>
      <c r="R9" s="434">
        <f>IF(ISBLANK('Flight Groups'!C10),0,IF(P9="yes",0,(IF(L9=$L$2,L9*60-M9,IF(L9&gt;$L$2,($L$2*60)-(L9-$L$2)*60-M9,L9*60+M9)))-Q9+O9))</f>
        <v>0</v>
      </c>
      <c r="S9" s="399">
        <f t="shared" si="0"/>
        <v>0</v>
      </c>
      <c r="T9" s="240">
        <f t="shared" si="1"/>
        <v>5</v>
      </c>
      <c r="U9" s="230"/>
      <c r="V9" s="278">
        <v>5</v>
      </c>
      <c r="W9" s="230" t="str">
        <f t="shared" ca="1" si="2"/>
        <v>Chip Baber</v>
      </c>
      <c r="X9" s="402">
        <f t="shared" ca="1" si="14"/>
        <v>0</v>
      </c>
      <c r="Y9" s="39" t="str">
        <f t="shared" ca="1" si="3"/>
        <v/>
      </c>
      <c r="Z9" s="232">
        <f>RANK(S9,$S$5:$S$64,0)+COUNTIF($S$5:S9,S9)-1</f>
        <v>6</v>
      </c>
      <c r="AA9" s="233">
        <f t="shared" si="4"/>
        <v>0</v>
      </c>
      <c r="AB9" s="234">
        <f t="shared" si="15"/>
        <v>0</v>
      </c>
      <c r="AC9" s="234">
        <f t="shared" si="5"/>
        <v>0</v>
      </c>
      <c r="AD9" s="234">
        <f t="shared" si="16"/>
        <v>0</v>
      </c>
      <c r="AE9" s="234">
        <f t="shared" si="6"/>
        <v>0</v>
      </c>
      <c r="AF9" s="234">
        <f t="shared" si="17"/>
        <v>0</v>
      </c>
      <c r="AG9" s="234">
        <f t="shared" si="7"/>
        <v>0</v>
      </c>
      <c r="AH9" s="234">
        <f t="shared" si="18"/>
        <v>0</v>
      </c>
      <c r="AI9" s="234">
        <f t="shared" si="8"/>
        <v>0</v>
      </c>
      <c r="AJ9" s="234">
        <f t="shared" si="19"/>
        <v>0</v>
      </c>
      <c r="AK9" s="234">
        <f t="shared" ca="1" si="9"/>
        <v>0</v>
      </c>
    </row>
    <row r="10" spans="2:38" ht="23.1" customHeight="1">
      <c r="C10" s="235">
        <v>6</v>
      </c>
      <c r="D10" s="236">
        <f t="shared" ca="1" si="10"/>
        <v>1</v>
      </c>
      <c r="E10" s="237" t="str">
        <f>IF(ISBLANK('Flight Groups'!C11),"",'Flight Groups'!J11)</f>
        <v>A</v>
      </c>
      <c r="F10" s="237">
        <f t="shared" si="11"/>
        <v>1</v>
      </c>
      <c r="G10" s="237" t="str">
        <f>IF(ISBLANK('Flight Groups'!C11),"",'Flight Groups'!C11)</f>
        <v>Chip Baber</v>
      </c>
      <c r="H10" s="237">
        <f t="shared" si="20"/>
        <v>2</v>
      </c>
      <c r="I10" s="488" t="str">
        <f>IF(ISBLANK('Flight Groups'!C11),"",IF(H10=1,"A",IF(H10=2,"B",IF(H10=3,"C",IF(H10=4,"D","E")))))</f>
        <v>B</v>
      </c>
      <c r="J10" s="237">
        <f>IF(G10="","",(RANK(F10,$F$5:$F$64,0)+COUNTIF($F$5:F10,F10)-1))</f>
        <v>60</v>
      </c>
      <c r="K10" s="238" t="str">
        <f t="shared" ca="1" si="12"/>
        <v>Jon Garber</v>
      </c>
      <c r="L10" s="294">
        <v>9</v>
      </c>
      <c r="M10" s="295">
        <v>59</v>
      </c>
      <c r="N10" s="239">
        <v>162</v>
      </c>
      <c r="O10" s="239">
        <v>50</v>
      </c>
      <c r="P10" s="546"/>
      <c r="Q10" s="588">
        <f t="shared" si="13"/>
        <v>81</v>
      </c>
      <c r="R10" s="434">
        <f>IF(ISBLANK('Flight Groups'!C11),0,IF(P10="yes",0,(IF(L10=$L$2,L10*60-M10,IF(L10&gt;$L$2,($L$2*60)-(L10-$L$2)*60-M10,L10*60+M10)))-Q10+O10))</f>
        <v>568</v>
      </c>
      <c r="S10" s="399">
        <f t="shared" si="0"/>
        <v>1000</v>
      </c>
      <c r="T10" s="240">
        <f t="shared" si="1"/>
        <v>1</v>
      </c>
      <c r="U10" s="230"/>
      <c r="V10" s="278">
        <v>6</v>
      </c>
      <c r="W10" s="230" t="str">
        <f t="shared" ca="1" si="2"/>
        <v>Carl Thuesen</v>
      </c>
      <c r="X10" s="402">
        <f t="shared" ca="1" si="14"/>
        <v>0</v>
      </c>
      <c r="Y10" s="39" t="str">
        <f t="shared" ca="1" si="3"/>
        <v/>
      </c>
      <c r="Z10" s="232">
        <f>RANK(S10,$S$5:$S$64,0)+COUNTIF($S$5:S10,S10)-1</f>
        <v>2</v>
      </c>
      <c r="AA10" s="233">
        <f t="shared" si="4"/>
        <v>0</v>
      </c>
      <c r="AB10" s="234">
        <f t="shared" si="15"/>
        <v>0</v>
      </c>
      <c r="AC10" s="234">
        <f t="shared" si="5"/>
        <v>568</v>
      </c>
      <c r="AD10" s="234">
        <f t="shared" si="16"/>
        <v>1000</v>
      </c>
      <c r="AE10" s="234">
        <f t="shared" si="6"/>
        <v>0</v>
      </c>
      <c r="AF10" s="234">
        <f t="shared" si="17"/>
        <v>0</v>
      </c>
      <c r="AG10" s="234">
        <f t="shared" si="7"/>
        <v>0</v>
      </c>
      <c r="AH10" s="234">
        <f t="shared" si="18"/>
        <v>0</v>
      </c>
      <c r="AI10" s="234">
        <f t="shared" si="8"/>
        <v>0</v>
      </c>
      <c r="AJ10" s="234">
        <f t="shared" si="19"/>
        <v>0</v>
      </c>
      <c r="AK10" s="234">
        <f t="shared" ca="1" si="9"/>
        <v>0</v>
      </c>
    </row>
    <row r="11" spans="2:38" ht="23.1" customHeight="1">
      <c r="B11" s="299" t="s">
        <v>32</v>
      </c>
      <c r="C11" s="235">
        <v>7</v>
      </c>
      <c r="D11" s="236" t="str">
        <f t="shared" si="10"/>
        <v/>
      </c>
      <c r="E11" s="237" t="str">
        <f>IF(ISBLANK('Flight Groups'!C12),"",'Flight Groups'!J12)</f>
        <v/>
      </c>
      <c r="F11" s="237">
        <f t="shared" si="11"/>
        <v>5</v>
      </c>
      <c r="G11" s="237" t="str">
        <f>IF(ISBLANK('Flight Groups'!C12),"",'Flight Groups'!C12)</f>
        <v/>
      </c>
      <c r="H11" s="237" t="str">
        <f t="shared" si="20"/>
        <v/>
      </c>
      <c r="I11" s="488" t="str">
        <f>IF(ISBLANK('Flight Groups'!C12),"",IF(H11=1,"A",IF(H11=2,"B",IF(H11=3,"C",IF(H11=4,"D","E")))))</f>
        <v/>
      </c>
      <c r="J11" s="237" t="str">
        <f>IF(G11="","",(RANK(F11,$F$5:$F$64,0)+COUNTIF($F$5:F11,F11)-1))</f>
        <v/>
      </c>
      <c r="K11" s="238" t="str">
        <f t="shared" ca="1" si="12"/>
        <v/>
      </c>
      <c r="L11" s="294"/>
      <c r="M11" s="295"/>
      <c r="N11" s="239"/>
      <c r="O11" s="239"/>
      <c r="P11" s="546"/>
      <c r="Q11" s="588">
        <f t="shared" si="13"/>
        <v>0</v>
      </c>
      <c r="R11" s="434">
        <f>IF(ISBLANK('Flight Groups'!C12),0,IF(P11="yes",0,(IF(L11=$L$2,L11*60-M11,IF(L11&gt;$L$2,($L$2*60)-(L11-$L$2)*60-M11,L11*60+M11)))-Q11+O11))</f>
        <v>0</v>
      </c>
      <c r="S11" s="399">
        <f t="shared" si="0"/>
        <v>0</v>
      </c>
      <c r="T11" s="240">
        <f t="shared" si="1"/>
        <v>5</v>
      </c>
      <c r="U11" s="230"/>
      <c r="V11" s="278">
        <v>7</v>
      </c>
      <c r="W11" s="230" t="str">
        <f t="shared" ca="1" si="2"/>
        <v/>
      </c>
      <c r="X11" s="402">
        <f t="shared" ca="1" si="14"/>
        <v>0</v>
      </c>
      <c r="Y11" s="39" t="str">
        <f t="shared" ca="1" si="3"/>
        <v/>
      </c>
      <c r="Z11" s="232">
        <f>RANK(S11,$S$5:$S$64,0)+COUNTIF($S$5:S11,S11)-1</f>
        <v>7</v>
      </c>
      <c r="AA11" s="233">
        <f t="shared" si="4"/>
        <v>0</v>
      </c>
      <c r="AB11" s="234">
        <f t="shared" si="15"/>
        <v>0</v>
      </c>
      <c r="AC11" s="234">
        <f t="shared" si="5"/>
        <v>0</v>
      </c>
      <c r="AD11" s="234">
        <f t="shared" si="16"/>
        <v>0</v>
      </c>
      <c r="AE11" s="234">
        <f t="shared" si="6"/>
        <v>0</v>
      </c>
      <c r="AF11" s="234">
        <f t="shared" si="17"/>
        <v>0</v>
      </c>
      <c r="AG11" s="234">
        <f t="shared" si="7"/>
        <v>0</v>
      </c>
      <c r="AH11" s="234">
        <f t="shared" si="18"/>
        <v>0</v>
      </c>
      <c r="AI11" s="234">
        <f t="shared" si="8"/>
        <v>0</v>
      </c>
      <c r="AJ11" s="234">
        <f t="shared" si="19"/>
        <v>0</v>
      </c>
      <c r="AK11" s="234">
        <f t="shared" ca="1" si="9"/>
        <v>0</v>
      </c>
    </row>
    <row r="12" spans="2:38" ht="23.1" customHeight="1">
      <c r="B12" s="300">
        <f>IF("c"="","",COUNTIF(I:I,"c")-COUNTIFS(I:I,"c",L:L,0))</f>
        <v>0</v>
      </c>
      <c r="C12" s="235">
        <v>8</v>
      </c>
      <c r="D12" s="236" t="str">
        <f t="shared" si="10"/>
        <v/>
      </c>
      <c r="E12" s="237" t="str">
        <f>IF(ISBLANK('Flight Groups'!C13),"",'Flight Groups'!J13)</f>
        <v/>
      </c>
      <c r="F12" s="237">
        <f t="shared" si="11"/>
        <v>5</v>
      </c>
      <c r="G12" s="237" t="str">
        <f>IF(ISBLANK('Flight Groups'!C13),"",'Flight Groups'!C13)</f>
        <v/>
      </c>
      <c r="H12" s="237" t="str">
        <f t="shared" si="20"/>
        <v/>
      </c>
      <c r="I12" s="488" t="str">
        <f>IF(ISBLANK('Flight Groups'!C13),"",IF(H12=1,"A",IF(H12=2,"B",IF(H12=3,"C",IF(H12=4,"D","E")))))</f>
        <v/>
      </c>
      <c r="J12" s="237" t="str">
        <f>IF(G12="","",(RANK(F12,$F$5:$F$64,0)+COUNTIF($F$5:F12,F12)-1))</f>
        <v/>
      </c>
      <c r="K12" s="238" t="str">
        <f t="shared" ca="1" si="12"/>
        <v/>
      </c>
      <c r="L12" s="294"/>
      <c r="M12" s="295"/>
      <c r="N12" s="239"/>
      <c r="O12" s="239"/>
      <c r="P12" s="546"/>
      <c r="Q12" s="588">
        <f t="shared" si="13"/>
        <v>0</v>
      </c>
      <c r="R12" s="434">
        <f>IF(ISBLANK('Flight Groups'!C13),0,IF(P12="yes",0,(IF(L12=$L$2,L12*60-M12,IF(L12&gt;$L$2,($L$2*60)-(L12-$L$2)*60-M12,L12*60+M12)))-Q12+O12))</f>
        <v>0</v>
      </c>
      <c r="S12" s="399">
        <f t="shared" si="0"/>
        <v>0</v>
      </c>
      <c r="T12" s="240">
        <f t="shared" si="1"/>
        <v>5</v>
      </c>
      <c r="U12" s="230"/>
      <c r="V12" s="278">
        <v>8</v>
      </c>
      <c r="W12" s="230" t="str">
        <f t="shared" ca="1" si="2"/>
        <v/>
      </c>
      <c r="X12" s="402">
        <f t="shared" ca="1" si="14"/>
        <v>0</v>
      </c>
      <c r="Y12" s="39" t="str">
        <f t="shared" ca="1" si="3"/>
        <v/>
      </c>
      <c r="Z12" s="232">
        <f>RANK(S12,$S$5:$S$64,0)+COUNTIF($S$5:S12,S12)-1</f>
        <v>8</v>
      </c>
      <c r="AA12" s="233">
        <f t="shared" si="4"/>
        <v>0</v>
      </c>
      <c r="AB12" s="234">
        <f t="shared" si="15"/>
        <v>0</v>
      </c>
      <c r="AC12" s="234">
        <f t="shared" si="5"/>
        <v>0</v>
      </c>
      <c r="AD12" s="234">
        <f t="shared" si="16"/>
        <v>0</v>
      </c>
      <c r="AE12" s="234">
        <f t="shared" si="6"/>
        <v>0</v>
      </c>
      <c r="AF12" s="234">
        <f t="shared" si="17"/>
        <v>0</v>
      </c>
      <c r="AG12" s="234">
        <f t="shared" si="7"/>
        <v>0</v>
      </c>
      <c r="AH12" s="234">
        <f t="shared" si="18"/>
        <v>0</v>
      </c>
      <c r="AI12" s="234">
        <f t="shared" si="8"/>
        <v>0</v>
      </c>
      <c r="AJ12" s="234">
        <f t="shared" si="19"/>
        <v>0</v>
      </c>
      <c r="AK12" s="234">
        <f t="shared" ca="1" si="9"/>
        <v>0</v>
      </c>
    </row>
    <row r="13" spans="2:38" ht="23.1" customHeight="1">
      <c r="C13" s="235">
        <v>9</v>
      </c>
      <c r="D13" s="236" t="str">
        <f t="shared" si="10"/>
        <v/>
      </c>
      <c r="E13" s="237" t="str">
        <f>IF(ISBLANK('Flight Groups'!C14),"",'Flight Groups'!J14)</f>
        <v/>
      </c>
      <c r="F13" s="237">
        <f t="shared" si="11"/>
        <v>5</v>
      </c>
      <c r="G13" s="237" t="str">
        <f>IF(ISBLANK('Flight Groups'!C14),"",'Flight Groups'!C14)</f>
        <v/>
      </c>
      <c r="H13" s="237" t="str">
        <f t="shared" si="20"/>
        <v/>
      </c>
      <c r="I13" s="488" t="str">
        <f>IF(ISBLANK('Flight Groups'!C14),"",IF(H13=1,"A",IF(H13=2,"B",IF(H13=3,"C",IF(H13=4,"D","E")))))</f>
        <v/>
      </c>
      <c r="J13" s="237" t="str">
        <f>IF(G13="","",(RANK(F13,$F$5:$F$64,0)+COUNTIF($F$5:F13,F13)-1))</f>
        <v/>
      </c>
      <c r="K13" s="238" t="str">
        <f t="shared" ca="1" si="12"/>
        <v/>
      </c>
      <c r="L13" s="294"/>
      <c r="M13" s="295"/>
      <c r="N13" s="239"/>
      <c r="O13" s="239"/>
      <c r="P13" s="546"/>
      <c r="Q13" s="588">
        <f t="shared" si="13"/>
        <v>0</v>
      </c>
      <c r="R13" s="434">
        <f>IF(ISBLANK('Flight Groups'!C14),0,IF(P13="yes",0,(IF(L13=$L$2,L13*60-M13,IF(L13&gt;$L$2,($L$2*60)-(L13-$L$2)*60-M13,L13*60+M13)))-Q13+O13))</f>
        <v>0</v>
      </c>
      <c r="S13" s="399">
        <f t="shared" si="0"/>
        <v>0</v>
      </c>
      <c r="T13" s="240">
        <f t="shared" si="1"/>
        <v>5</v>
      </c>
      <c r="U13" s="230"/>
      <c r="V13" s="278">
        <v>9</v>
      </c>
      <c r="W13" s="230" t="str">
        <f t="shared" ca="1" si="2"/>
        <v/>
      </c>
      <c r="X13" s="402">
        <f t="shared" ca="1" si="14"/>
        <v>0</v>
      </c>
      <c r="Y13" s="39" t="str">
        <f t="shared" ca="1" si="3"/>
        <v/>
      </c>
      <c r="Z13" s="232">
        <f>RANK(S13,$S$5:$S$64,0)+COUNTIF($S$5:S13,S13)-1</f>
        <v>9</v>
      </c>
      <c r="AA13" s="233">
        <f t="shared" si="4"/>
        <v>0</v>
      </c>
      <c r="AB13" s="234">
        <f t="shared" si="15"/>
        <v>0</v>
      </c>
      <c r="AC13" s="234">
        <f t="shared" si="5"/>
        <v>0</v>
      </c>
      <c r="AD13" s="234">
        <f t="shared" si="16"/>
        <v>0</v>
      </c>
      <c r="AE13" s="234">
        <f t="shared" si="6"/>
        <v>0</v>
      </c>
      <c r="AF13" s="234">
        <f t="shared" si="17"/>
        <v>0</v>
      </c>
      <c r="AG13" s="234">
        <f t="shared" si="7"/>
        <v>0</v>
      </c>
      <c r="AH13" s="234">
        <f t="shared" si="18"/>
        <v>0</v>
      </c>
      <c r="AI13" s="234">
        <f t="shared" si="8"/>
        <v>0</v>
      </c>
      <c r="AJ13" s="234">
        <f t="shared" si="19"/>
        <v>0</v>
      </c>
      <c r="AK13" s="234">
        <f t="shared" ca="1" si="9"/>
        <v>0</v>
      </c>
    </row>
    <row r="14" spans="2:38" ht="23.1" customHeight="1">
      <c r="B14" s="299" t="s">
        <v>33</v>
      </c>
      <c r="C14" s="235">
        <v>10</v>
      </c>
      <c r="D14" s="236" t="str">
        <f t="shared" si="10"/>
        <v/>
      </c>
      <c r="E14" s="237" t="str">
        <f>IF(ISBLANK('Flight Groups'!C15),"",'Flight Groups'!J15)</f>
        <v/>
      </c>
      <c r="F14" s="237">
        <f t="shared" si="11"/>
        <v>5</v>
      </c>
      <c r="G14" s="237" t="str">
        <f>IF(ISBLANK('Flight Groups'!C15),"",'Flight Groups'!C15)</f>
        <v/>
      </c>
      <c r="H14" s="237" t="str">
        <f t="shared" si="20"/>
        <v/>
      </c>
      <c r="I14" s="488" t="str">
        <f>IF(ISBLANK('Flight Groups'!C15),"",IF(H14=1,"A",IF(H14=2,"B",IF(H14=3,"C",IF(H14=4,"D","E")))))</f>
        <v/>
      </c>
      <c r="J14" s="237" t="str">
        <f>IF(G14="","",(RANK(F14,$F$5:$F$64,0)+COUNTIF($F$5:F14,F14)-1))</f>
        <v/>
      </c>
      <c r="K14" s="238" t="str">
        <f t="shared" ca="1" si="12"/>
        <v/>
      </c>
      <c r="L14" s="294"/>
      <c r="M14" s="295"/>
      <c r="N14" s="239"/>
      <c r="O14" s="239"/>
      <c r="P14" s="546"/>
      <c r="Q14" s="588">
        <f t="shared" si="13"/>
        <v>0</v>
      </c>
      <c r="R14" s="434">
        <f>IF(ISBLANK('Flight Groups'!C15),0,IF(P14="yes",0,(IF(L14=$L$2,L14*60-M14,IF(L14&gt;$L$2,($L$2*60)-(L14-$L$2)*60-M14,L14*60+M14)))-Q14+O14))</f>
        <v>0</v>
      </c>
      <c r="S14" s="399">
        <f t="shared" si="0"/>
        <v>0</v>
      </c>
      <c r="T14" s="240">
        <f t="shared" si="1"/>
        <v>5</v>
      </c>
      <c r="U14" s="230"/>
      <c r="V14" s="278">
        <v>10</v>
      </c>
      <c r="W14" s="230" t="str">
        <f t="shared" ca="1" si="2"/>
        <v/>
      </c>
      <c r="X14" s="402">
        <f t="shared" ca="1" si="14"/>
        <v>0</v>
      </c>
      <c r="Y14" s="39" t="str">
        <f t="shared" ca="1" si="3"/>
        <v/>
      </c>
      <c r="Z14" s="232">
        <f>RANK(S14,$S$5:$S$64,0)+COUNTIF($S$5:S14,S14)-1</f>
        <v>10</v>
      </c>
      <c r="AA14" s="233">
        <f t="shared" si="4"/>
        <v>0</v>
      </c>
      <c r="AB14" s="234">
        <f t="shared" si="15"/>
        <v>0</v>
      </c>
      <c r="AC14" s="234">
        <f t="shared" si="5"/>
        <v>0</v>
      </c>
      <c r="AD14" s="234">
        <f t="shared" si="16"/>
        <v>0</v>
      </c>
      <c r="AE14" s="234">
        <f t="shared" si="6"/>
        <v>0</v>
      </c>
      <c r="AF14" s="234">
        <f t="shared" si="17"/>
        <v>0</v>
      </c>
      <c r="AG14" s="234">
        <f t="shared" si="7"/>
        <v>0</v>
      </c>
      <c r="AH14" s="234">
        <f t="shared" si="18"/>
        <v>0</v>
      </c>
      <c r="AI14" s="234">
        <f t="shared" si="8"/>
        <v>0</v>
      </c>
      <c r="AJ14" s="234">
        <f t="shared" si="19"/>
        <v>0</v>
      </c>
      <c r="AK14" s="234">
        <f t="shared" ca="1" si="9"/>
        <v>0</v>
      </c>
    </row>
    <row r="15" spans="2:38" ht="23.1" customHeight="1">
      <c r="B15" s="300">
        <f>IF("d"="","",COUNTIF(I:I,"d")-COUNTIFS(I:I,"d",L:L,0))</f>
        <v>0</v>
      </c>
      <c r="C15" s="235">
        <v>11</v>
      </c>
      <c r="D15" s="236" t="str">
        <f t="shared" si="10"/>
        <v/>
      </c>
      <c r="E15" s="237" t="str">
        <f>IF(ISBLANK('Flight Groups'!C16),"",'Flight Groups'!J16)</f>
        <v/>
      </c>
      <c r="F15" s="237">
        <f t="shared" si="11"/>
        <v>5</v>
      </c>
      <c r="G15" s="237" t="str">
        <f>IF(ISBLANK('Flight Groups'!C16),"",'Flight Groups'!C16)</f>
        <v/>
      </c>
      <c r="H15" s="237" t="str">
        <f t="shared" si="20"/>
        <v/>
      </c>
      <c r="I15" s="488" t="str">
        <f>IF(ISBLANK('Flight Groups'!C16),"",IF(H15=1,"A",IF(H15=2,"B",IF(H15=3,"C",IF(H15=4,"D","E")))))</f>
        <v/>
      </c>
      <c r="J15" s="237" t="str">
        <f>IF(G15="","",(RANK(F15,$F$5:$F$64,0)+COUNTIF($F$5:F15,F15)-1))</f>
        <v/>
      </c>
      <c r="K15" s="238" t="str">
        <f t="shared" ca="1" si="12"/>
        <v/>
      </c>
      <c r="L15" s="294"/>
      <c r="M15" s="295"/>
      <c r="N15" s="239"/>
      <c r="O15" s="239"/>
      <c r="P15" s="546"/>
      <c r="Q15" s="588">
        <f t="shared" si="13"/>
        <v>0</v>
      </c>
      <c r="R15" s="434">
        <f>IF(ISBLANK('Flight Groups'!C16),0,IF(P15="yes",0,(IF(L15=$L$2,L15*60-M15,IF(L15&gt;$L$2,($L$2*60)-(L15-$L$2)*60-M15,L15*60+M15)))-Q15+O15))</f>
        <v>0</v>
      </c>
      <c r="S15" s="399">
        <f t="shared" si="0"/>
        <v>0</v>
      </c>
      <c r="T15" s="240">
        <f t="shared" si="1"/>
        <v>5</v>
      </c>
      <c r="U15" s="230"/>
      <c r="V15" s="278">
        <v>11</v>
      </c>
      <c r="W15" s="230" t="str">
        <f t="shared" ca="1" si="2"/>
        <v/>
      </c>
      <c r="X15" s="402">
        <f t="shared" ca="1" si="14"/>
        <v>0</v>
      </c>
      <c r="Y15" s="39" t="str">
        <f t="shared" ca="1" si="3"/>
        <v/>
      </c>
      <c r="Z15" s="232">
        <f>RANK(S15,$S$5:$S$64,0)+COUNTIF($S$5:S15,S15)-1</f>
        <v>11</v>
      </c>
      <c r="AA15" s="233">
        <f t="shared" si="4"/>
        <v>0</v>
      </c>
      <c r="AB15" s="234">
        <f t="shared" si="15"/>
        <v>0</v>
      </c>
      <c r="AC15" s="234">
        <f t="shared" si="5"/>
        <v>0</v>
      </c>
      <c r="AD15" s="234">
        <f t="shared" si="16"/>
        <v>0</v>
      </c>
      <c r="AE15" s="234">
        <f t="shared" si="6"/>
        <v>0</v>
      </c>
      <c r="AF15" s="234">
        <f t="shared" si="17"/>
        <v>0</v>
      </c>
      <c r="AG15" s="234">
        <f t="shared" si="7"/>
        <v>0</v>
      </c>
      <c r="AH15" s="234">
        <f t="shared" si="18"/>
        <v>0</v>
      </c>
      <c r="AI15" s="234">
        <f t="shared" si="8"/>
        <v>0</v>
      </c>
      <c r="AJ15" s="234">
        <f t="shared" si="19"/>
        <v>0</v>
      </c>
      <c r="AK15" s="234">
        <f t="shared" ca="1" si="9"/>
        <v>0</v>
      </c>
    </row>
    <row r="16" spans="2:38" ht="23.1" customHeight="1">
      <c r="C16" s="235">
        <v>12</v>
      </c>
      <c r="D16" s="236" t="str">
        <f t="shared" si="10"/>
        <v/>
      </c>
      <c r="E16" s="237" t="str">
        <f>IF(ISBLANK('Flight Groups'!C17),"",'Flight Groups'!J17)</f>
        <v/>
      </c>
      <c r="F16" s="237">
        <f t="shared" si="11"/>
        <v>5</v>
      </c>
      <c r="G16" s="237" t="str">
        <f>IF(ISBLANK('Flight Groups'!C17),"",'Flight Groups'!C17)</f>
        <v/>
      </c>
      <c r="H16" s="237" t="str">
        <f t="shared" si="20"/>
        <v/>
      </c>
      <c r="I16" s="488" t="str">
        <f>IF(ISBLANK('Flight Groups'!C17),"",IF(H16=1,"A",IF(H16=2,"B",IF(H16=3,"C",IF(H16=4,"D","E")))))</f>
        <v/>
      </c>
      <c r="J16" s="237" t="str">
        <f>IF(G16="","",(RANK(F16,$F$5:$F$64,0)+COUNTIF($F$5:F16,F16)-1))</f>
        <v/>
      </c>
      <c r="K16" s="238" t="str">
        <f t="shared" ca="1" si="12"/>
        <v/>
      </c>
      <c r="L16" s="294"/>
      <c r="M16" s="295"/>
      <c r="N16" s="239"/>
      <c r="O16" s="239"/>
      <c r="P16" s="546"/>
      <c r="Q16" s="588">
        <f t="shared" si="13"/>
        <v>0</v>
      </c>
      <c r="R16" s="434">
        <f>IF(ISBLANK('Flight Groups'!C17),0,IF(P16="yes",0,(IF(L16=$L$2,L16*60-M16,IF(L16&gt;$L$2,($L$2*60)-(L16-$L$2)*60-M16,L16*60+M16)))-Q16+O16))</f>
        <v>0</v>
      </c>
      <c r="S16" s="399">
        <f t="shared" si="0"/>
        <v>0</v>
      </c>
      <c r="T16" s="240">
        <f t="shared" si="1"/>
        <v>5</v>
      </c>
      <c r="U16" s="230"/>
      <c r="V16" s="278">
        <v>12</v>
      </c>
      <c r="W16" s="230" t="str">
        <f t="shared" ca="1" si="2"/>
        <v/>
      </c>
      <c r="X16" s="402">
        <f t="shared" ca="1" si="14"/>
        <v>0</v>
      </c>
      <c r="Y16" s="39" t="str">
        <f t="shared" ca="1" si="3"/>
        <v/>
      </c>
      <c r="Z16" s="232">
        <f>RANK(S16,$S$5:$S$64,0)+COUNTIF($S$5:S16,S16)-1</f>
        <v>12</v>
      </c>
      <c r="AA16" s="233">
        <f t="shared" si="4"/>
        <v>0</v>
      </c>
      <c r="AB16" s="234">
        <f t="shared" si="15"/>
        <v>0</v>
      </c>
      <c r="AC16" s="234">
        <f t="shared" si="5"/>
        <v>0</v>
      </c>
      <c r="AD16" s="234">
        <f t="shared" si="16"/>
        <v>0</v>
      </c>
      <c r="AE16" s="234">
        <f t="shared" si="6"/>
        <v>0</v>
      </c>
      <c r="AF16" s="234">
        <f t="shared" si="17"/>
        <v>0</v>
      </c>
      <c r="AG16" s="234">
        <f t="shared" si="7"/>
        <v>0</v>
      </c>
      <c r="AH16" s="234">
        <f t="shared" si="18"/>
        <v>0</v>
      </c>
      <c r="AI16" s="234">
        <f t="shared" si="8"/>
        <v>0</v>
      </c>
      <c r="AJ16" s="234">
        <f t="shared" si="19"/>
        <v>0</v>
      </c>
      <c r="AK16" s="234">
        <f t="shared" ca="1" si="9"/>
        <v>0</v>
      </c>
    </row>
    <row r="17" spans="2:37" ht="23.1" customHeight="1">
      <c r="B17" s="299" t="s">
        <v>71</v>
      </c>
      <c r="C17" s="235">
        <v>13</v>
      </c>
      <c r="D17" s="236" t="str">
        <f t="shared" si="10"/>
        <v/>
      </c>
      <c r="E17" s="237" t="str">
        <f>IF(ISBLANK('Flight Groups'!C18),"",'Flight Groups'!J18)</f>
        <v/>
      </c>
      <c r="F17" s="237">
        <f t="shared" si="11"/>
        <v>5</v>
      </c>
      <c r="G17" s="237" t="str">
        <f>IF(ISBLANK('Flight Groups'!C18),"",'Flight Groups'!C18)</f>
        <v/>
      </c>
      <c r="H17" s="237" t="str">
        <f t="shared" si="20"/>
        <v/>
      </c>
      <c r="I17" s="488" t="str">
        <f>IF(ISBLANK('Flight Groups'!C18),"",IF(H17=1,"A",IF(H17=2,"B",IF(H17=3,"C",IF(H17=4,"D","E")))))</f>
        <v/>
      </c>
      <c r="J17" s="237" t="str">
        <f>IF(G17="","",(RANK(F17,$F$5:$F$64,0)+COUNTIF($F$5:F17,F17)-1))</f>
        <v/>
      </c>
      <c r="K17" s="238" t="str">
        <f t="shared" ca="1" si="12"/>
        <v/>
      </c>
      <c r="L17" s="294"/>
      <c r="M17" s="295"/>
      <c r="N17" s="239"/>
      <c r="O17" s="239"/>
      <c r="P17" s="546"/>
      <c r="Q17" s="588">
        <f t="shared" si="13"/>
        <v>0</v>
      </c>
      <c r="R17" s="434">
        <f>IF(ISBLANK('Flight Groups'!C18),0,IF(P17="yes",0,(IF(L17=$L$2,L17*60-M17,IF(L17&gt;$L$2,($L$2*60)-(L17-$L$2)*60-M17,L17*60+M17)))-Q17+O17))</f>
        <v>0</v>
      </c>
      <c r="S17" s="399">
        <f t="shared" si="0"/>
        <v>0</v>
      </c>
      <c r="T17" s="240">
        <f t="shared" si="1"/>
        <v>5</v>
      </c>
      <c r="U17" s="230"/>
      <c r="V17" s="278">
        <v>13</v>
      </c>
      <c r="W17" s="230" t="str">
        <f t="shared" ca="1" si="2"/>
        <v/>
      </c>
      <c r="X17" s="402">
        <f t="shared" ca="1" si="14"/>
        <v>0</v>
      </c>
      <c r="Y17" s="39" t="str">
        <f t="shared" ca="1" si="3"/>
        <v/>
      </c>
      <c r="Z17" s="232">
        <f>RANK(S17,$S$5:$S$64,0)+COUNTIF($S$5:S17,S17)-1</f>
        <v>13</v>
      </c>
      <c r="AA17" s="233">
        <f t="shared" si="4"/>
        <v>0</v>
      </c>
      <c r="AB17" s="234">
        <f t="shared" si="15"/>
        <v>0</v>
      </c>
      <c r="AC17" s="234">
        <f t="shared" si="5"/>
        <v>0</v>
      </c>
      <c r="AD17" s="234">
        <f t="shared" si="16"/>
        <v>0</v>
      </c>
      <c r="AE17" s="234">
        <f t="shared" si="6"/>
        <v>0</v>
      </c>
      <c r="AF17" s="234">
        <f t="shared" si="17"/>
        <v>0</v>
      </c>
      <c r="AG17" s="234">
        <f t="shared" si="7"/>
        <v>0</v>
      </c>
      <c r="AH17" s="234">
        <f t="shared" si="18"/>
        <v>0</v>
      </c>
      <c r="AI17" s="234">
        <f t="shared" si="8"/>
        <v>0</v>
      </c>
      <c r="AJ17" s="234">
        <f t="shared" si="19"/>
        <v>0</v>
      </c>
      <c r="AK17" s="234">
        <f t="shared" ca="1" si="9"/>
        <v>0</v>
      </c>
    </row>
    <row r="18" spans="2:37" ht="23.1" customHeight="1">
      <c r="B18" s="301">
        <f>IF("e"="","",COUNTIF(I:I,"e")-COUNTIFS(I:I,"e",L:L,0))</f>
        <v>0</v>
      </c>
      <c r="C18" s="235">
        <v>14</v>
      </c>
      <c r="D18" s="236" t="str">
        <f t="shared" si="10"/>
        <v/>
      </c>
      <c r="E18" s="237" t="str">
        <f>IF(ISBLANK('Flight Groups'!C19),"",'Flight Groups'!J19)</f>
        <v/>
      </c>
      <c r="F18" s="237">
        <f t="shared" si="11"/>
        <v>5</v>
      </c>
      <c r="G18" s="237" t="str">
        <f>IF(ISBLANK('Flight Groups'!C19),"",'Flight Groups'!C19)</f>
        <v/>
      </c>
      <c r="H18" s="237" t="str">
        <f t="shared" si="20"/>
        <v/>
      </c>
      <c r="I18" s="488" t="str">
        <f>IF(ISBLANK('Flight Groups'!C19),"",IF(H18=1,"A",IF(H18=2,"B",IF(H18=3,"C",IF(H18=4,"D","E")))))</f>
        <v/>
      </c>
      <c r="J18" s="237" t="str">
        <f>IF(G18="","",(RANK(F18,$F$5:$F$64,0)+COUNTIF($F$5:F18,F18)-1))</f>
        <v/>
      </c>
      <c r="K18" s="238" t="str">
        <f t="shared" ca="1" si="12"/>
        <v/>
      </c>
      <c r="L18" s="294"/>
      <c r="M18" s="295"/>
      <c r="N18" s="239"/>
      <c r="O18" s="239"/>
      <c r="P18" s="546"/>
      <c r="Q18" s="588">
        <f t="shared" si="13"/>
        <v>0</v>
      </c>
      <c r="R18" s="434">
        <f>IF(ISBLANK('Flight Groups'!C19),0,IF(P18="yes",0,(IF(L18=$L$2,L18*60-M18,IF(L18&gt;$L$2,($L$2*60)-(L18-$L$2)*60-M18,L18*60+M18)))-Q18+O18))</f>
        <v>0</v>
      </c>
      <c r="S18" s="399">
        <f t="shared" si="0"/>
        <v>0</v>
      </c>
      <c r="T18" s="240">
        <f t="shared" si="1"/>
        <v>5</v>
      </c>
      <c r="U18" s="230"/>
      <c r="V18" s="278">
        <v>14</v>
      </c>
      <c r="W18" s="230" t="str">
        <f t="shared" ca="1" si="2"/>
        <v/>
      </c>
      <c r="X18" s="402">
        <f t="shared" ca="1" si="14"/>
        <v>0</v>
      </c>
      <c r="Y18" s="39" t="str">
        <f t="shared" ca="1" si="3"/>
        <v/>
      </c>
      <c r="Z18" s="232">
        <f>RANK(S18,$S$5:$S$64,0)+COUNTIF($S$5:S18,S18)-1</f>
        <v>14</v>
      </c>
      <c r="AA18" s="233">
        <f t="shared" si="4"/>
        <v>0</v>
      </c>
      <c r="AB18" s="234">
        <f t="shared" si="15"/>
        <v>0</v>
      </c>
      <c r="AC18" s="234">
        <f t="shared" si="5"/>
        <v>0</v>
      </c>
      <c r="AD18" s="234">
        <f t="shared" si="16"/>
        <v>0</v>
      </c>
      <c r="AE18" s="234">
        <f t="shared" si="6"/>
        <v>0</v>
      </c>
      <c r="AF18" s="234">
        <f t="shared" si="17"/>
        <v>0</v>
      </c>
      <c r="AG18" s="234">
        <f t="shared" si="7"/>
        <v>0</v>
      </c>
      <c r="AH18" s="234">
        <f t="shared" si="18"/>
        <v>0</v>
      </c>
      <c r="AI18" s="234">
        <f t="shared" si="8"/>
        <v>0</v>
      </c>
      <c r="AJ18" s="234">
        <f t="shared" si="19"/>
        <v>0</v>
      </c>
      <c r="AK18" s="234">
        <f t="shared" ca="1" si="9"/>
        <v>0</v>
      </c>
    </row>
    <row r="19" spans="2:37" ht="23.1" customHeight="1">
      <c r="C19" s="235">
        <v>15</v>
      </c>
      <c r="D19" s="236" t="str">
        <f t="shared" si="10"/>
        <v/>
      </c>
      <c r="E19" s="237" t="str">
        <f>IF(ISBLANK('Flight Groups'!C20),"",'Flight Groups'!J20)</f>
        <v/>
      </c>
      <c r="F19" s="237">
        <f t="shared" si="11"/>
        <v>5</v>
      </c>
      <c r="G19" s="237" t="str">
        <f>IF(ISBLANK('Flight Groups'!C20),"",'Flight Groups'!C20)</f>
        <v/>
      </c>
      <c r="H19" s="237" t="str">
        <f t="shared" si="20"/>
        <v/>
      </c>
      <c r="I19" s="488" t="str">
        <f>IF(ISBLANK('Flight Groups'!C20),"",IF(H19=1,"A",IF(H19=2,"B",IF(H19=3,"C",IF(H19=4,"D","E")))))</f>
        <v/>
      </c>
      <c r="J19" s="237" t="str">
        <f>IF(G19="","",(RANK(F19,$F$5:$F$64,0)+COUNTIF($F$5:F19,F19)-1))</f>
        <v/>
      </c>
      <c r="K19" s="238" t="str">
        <f t="shared" ca="1" si="12"/>
        <v/>
      </c>
      <c r="L19" s="294"/>
      <c r="M19" s="295"/>
      <c r="N19" s="239"/>
      <c r="O19" s="239"/>
      <c r="P19" s="546"/>
      <c r="Q19" s="588">
        <f t="shared" si="13"/>
        <v>0</v>
      </c>
      <c r="R19" s="434">
        <f>IF(ISBLANK('Flight Groups'!C20),0,IF(P19="yes",0,(IF(L19=$L$2,L19*60-M19,IF(L19&gt;$L$2,($L$2*60)-(L19-$L$2)*60-M19,L19*60+M19)))-Q19+O19))</f>
        <v>0</v>
      </c>
      <c r="S19" s="399">
        <f t="shared" si="0"/>
        <v>0</v>
      </c>
      <c r="T19" s="240">
        <f t="shared" si="1"/>
        <v>5</v>
      </c>
      <c r="U19" s="230"/>
      <c r="V19" s="278">
        <v>15</v>
      </c>
      <c r="W19" s="230" t="str">
        <f t="shared" ca="1" si="2"/>
        <v/>
      </c>
      <c r="X19" s="402">
        <f t="shared" ca="1" si="14"/>
        <v>0</v>
      </c>
      <c r="Y19" s="39" t="str">
        <f t="shared" ca="1" si="3"/>
        <v/>
      </c>
      <c r="Z19" s="232">
        <f>RANK(S19,$S$5:$S$64,0)+COUNTIF($S$5:S19,S19)-1</f>
        <v>15</v>
      </c>
      <c r="AA19" s="233">
        <f t="shared" si="4"/>
        <v>0</v>
      </c>
      <c r="AB19" s="234">
        <f t="shared" si="15"/>
        <v>0</v>
      </c>
      <c r="AC19" s="234">
        <f t="shared" si="5"/>
        <v>0</v>
      </c>
      <c r="AD19" s="234">
        <f t="shared" si="16"/>
        <v>0</v>
      </c>
      <c r="AE19" s="234">
        <f t="shared" si="6"/>
        <v>0</v>
      </c>
      <c r="AF19" s="234">
        <f t="shared" si="17"/>
        <v>0</v>
      </c>
      <c r="AG19" s="234">
        <f t="shared" si="7"/>
        <v>0</v>
      </c>
      <c r="AH19" s="234">
        <f t="shared" si="18"/>
        <v>0</v>
      </c>
      <c r="AI19" s="234">
        <f t="shared" si="8"/>
        <v>0</v>
      </c>
      <c r="AJ19" s="234">
        <f t="shared" si="19"/>
        <v>0</v>
      </c>
      <c r="AK19" s="234">
        <f t="shared" ca="1" si="9"/>
        <v>0</v>
      </c>
    </row>
    <row r="20" spans="2:37" ht="23.1" customHeight="1">
      <c r="C20" s="235">
        <v>16</v>
      </c>
      <c r="D20" s="236" t="str">
        <f t="shared" si="10"/>
        <v/>
      </c>
      <c r="E20" s="237" t="str">
        <f>IF(ISBLANK('Flight Groups'!C21),"",'Flight Groups'!J21)</f>
        <v/>
      </c>
      <c r="F20" s="237">
        <f t="shared" si="11"/>
        <v>5</v>
      </c>
      <c r="G20" s="237" t="str">
        <f>IF(ISBLANK('Flight Groups'!C21),"",'Flight Groups'!C21)</f>
        <v/>
      </c>
      <c r="H20" s="237" t="str">
        <f t="shared" si="20"/>
        <v/>
      </c>
      <c r="I20" s="488" t="str">
        <f>IF(ISBLANK('Flight Groups'!C21),"",IF(H20=1,"A",IF(H20=2,"B",IF(H20=3,"C",IF(H20=4,"D","E")))))</f>
        <v/>
      </c>
      <c r="J20" s="237" t="str">
        <f>IF(G20="","",(RANK(F20,$F$5:$F$64,0)+COUNTIF($F$5:F20,F20)-1))</f>
        <v/>
      </c>
      <c r="K20" s="238" t="str">
        <f t="shared" ca="1" si="12"/>
        <v/>
      </c>
      <c r="L20" s="294"/>
      <c r="M20" s="295"/>
      <c r="N20" s="239"/>
      <c r="O20" s="239"/>
      <c r="P20" s="546"/>
      <c r="Q20" s="588">
        <f t="shared" si="13"/>
        <v>0</v>
      </c>
      <c r="R20" s="434">
        <f>IF(ISBLANK('Flight Groups'!C21),0,IF(P20="yes",0,(IF(L20=$L$2,L20*60-M20,IF(L20&gt;$L$2,($L$2*60)-(L20-$L$2)*60-M20,L20*60+M20)))-Q20+O20))</f>
        <v>0</v>
      </c>
      <c r="S20" s="399">
        <f t="shared" si="0"/>
        <v>0</v>
      </c>
      <c r="T20" s="240">
        <f t="shared" si="1"/>
        <v>5</v>
      </c>
      <c r="U20" s="230"/>
      <c r="V20" s="278">
        <v>16</v>
      </c>
      <c r="W20" s="230" t="str">
        <f t="shared" ca="1" si="2"/>
        <v/>
      </c>
      <c r="X20" s="402">
        <f t="shared" ca="1" si="14"/>
        <v>0</v>
      </c>
      <c r="Y20" s="39" t="str">
        <f t="shared" ca="1" si="3"/>
        <v/>
      </c>
      <c r="Z20" s="232">
        <f>RANK(S20,$S$5:$S$64,0)+COUNTIF($S$5:S20,S20)-1</f>
        <v>16</v>
      </c>
      <c r="AA20" s="233">
        <f t="shared" si="4"/>
        <v>0</v>
      </c>
      <c r="AB20" s="234">
        <f t="shared" si="15"/>
        <v>0</v>
      </c>
      <c r="AC20" s="234">
        <f t="shared" si="5"/>
        <v>0</v>
      </c>
      <c r="AD20" s="234">
        <f t="shared" si="16"/>
        <v>0</v>
      </c>
      <c r="AE20" s="234">
        <f t="shared" si="6"/>
        <v>0</v>
      </c>
      <c r="AF20" s="234">
        <f t="shared" si="17"/>
        <v>0</v>
      </c>
      <c r="AG20" s="234">
        <f t="shared" si="7"/>
        <v>0</v>
      </c>
      <c r="AH20" s="234">
        <f t="shared" si="18"/>
        <v>0</v>
      </c>
      <c r="AI20" s="234">
        <f t="shared" si="8"/>
        <v>0</v>
      </c>
      <c r="AJ20" s="234">
        <f t="shared" si="19"/>
        <v>0</v>
      </c>
      <c r="AK20" s="234">
        <f t="shared" ca="1" si="9"/>
        <v>0</v>
      </c>
    </row>
    <row r="21" spans="2:37" ht="23.1" customHeight="1">
      <c r="C21" s="235">
        <v>17</v>
      </c>
      <c r="D21" s="236" t="str">
        <f t="shared" si="10"/>
        <v/>
      </c>
      <c r="E21" s="237" t="str">
        <f>IF(ISBLANK('Flight Groups'!C22),"",'Flight Groups'!J22)</f>
        <v/>
      </c>
      <c r="F21" s="237">
        <f t="shared" si="11"/>
        <v>5</v>
      </c>
      <c r="G21" s="237" t="str">
        <f>IF(ISBLANK('Flight Groups'!C22),"",'Flight Groups'!C22)</f>
        <v/>
      </c>
      <c r="H21" s="237" t="str">
        <f t="shared" si="20"/>
        <v/>
      </c>
      <c r="I21" s="488" t="str">
        <f>IF(ISBLANK('Flight Groups'!C22),"",IF(H21=1,"A",IF(H21=2,"B",IF(H21=3,"C",IF(H21=4,"D","E")))))</f>
        <v/>
      </c>
      <c r="J21" s="237" t="str">
        <f>IF(G21="","",(RANK(F21,$F$5:$F$64,0)+COUNTIF($F$5:F21,F21)-1))</f>
        <v/>
      </c>
      <c r="K21" s="238" t="str">
        <f t="shared" ca="1" si="12"/>
        <v/>
      </c>
      <c r="L21" s="294"/>
      <c r="M21" s="295"/>
      <c r="N21" s="239"/>
      <c r="O21" s="239"/>
      <c r="P21" s="546"/>
      <c r="Q21" s="588">
        <f t="shared" si="13"/>
        <v>0</v>
      </c>
      <c r="R21" s="434">
        <f>IF(ISBLANK('Flight Groups'!C22),0,IF(P21="yes",0,(IF(L21=$L$2,L21*60-M21,IF(L21&gt;$L$2,($L$2*60)-(L21-$L$2)*60-M21,L21*60+M21)))-Q21+O21))</f>
        <v>0</v>
      </c>
      <c r="S21" s="399">
        <f t="shared" si="0"/>
        <v>0</v>
      </c>
      <c r="T21" s="240">
        <f t="shared" si="1"/>
        <v>5</v>
      </c>
      <c r="U21" s="230"/>
      <c r="V21" s="278">
        <v>17</v>
      </c>
      <c r="W21" s="230" t="str">
        <f t="shared" ca="1" si="2"/>
        <v/>
      </c>
      <c r="X21" s="402">
        <f t="shared" ca="1" si="14"/>
        <v>0</v>
      </c>
      <c r="Y21" s="39" t="str">
        <f t="shared" ca="1" si="3"/>
        <v/>
      </c>
      <c r="Z21" s="232">
        <f>RANK(S21,$S$5:$S$64,0)+COUNTIF($S$5:S21,S21)-1</f>
        <v>17</v>
      </c>
      <c r="AA21" s="233">
        <f t="shared" si="4"/>
        <v>0</v>
      </c>
      <c r="AB21" s="234">
        <f t="shared" si="15"/>
        <v>0</v>
      </c>
      <c r="AC21" s="234">
        <f t="shared" si="5"/>
        <v>0</v>
      </c>
      <c r="AD21" s="234">
        <f t="shared" si="16"/>
        <v>0</v>
      </c>
      <c r="AE21" s="234">
        <f t="shared" si="6"/>
        <v>0</v>
      </c>
      <c r="AF21" s="234">
        <f t="shared" si="17"/>
        <v>0</v>
      </c>
      <c r="AG21" s="234">
        <f t="shared" si="7"/>
        <v>0</v>
      </c>
      <c r="AH21" s="234">
        <f t="shared" si="18"/>
        <v>0</v>
      </c>
      <c r="AI21" s="234">
        <f t="shared" si="8"/>
        <v>0</v>
      </c>
      <c r="AJ21" s="234">
        <f t="shared" si="19"/>
        <v>0</v>
      </c>
      <c r="AK21" s="234">
        <f t="shared" ca="1" si="9"/>
        <v>0</v>
      </c>
    </row>
    <row r="22" spans="2:37" ht="23.1" customHeight="1">
      <c r="C22" s="235">
        <v>18</v>
      </c>
      <c r="D22" s="236" t="str">
        <f t="shared" si="10"/>
        <v/>
      </c>
      <c r="E22" s="237" t="str">
        <f>IF(ISBLANK('Flight Groups'!C23),"",'Flight Groups'!J23)</f>
        <v/>
      </c>
      <c r="F22" s="237">
        <f t="shared" si="11"/>
        <v>5</v>
      </c>
      <c r="G22" s="237" t="str">
        <f>IF(ISBLANK('Flight Groups'!C23),"",'Flight Groups'!C23)</f>
        <v/>
      </c>
      <c r="H22" s="237" t="str">
        <f t="shared" si="20"/>
        <v/>
      </c>
      <c r="I22" s="488" t="str">
        <f>IF(ISBLANK('Flight Groups'!C23),"",IF(H22=1,"A",IF(H22=2,"B",IF(H22=3,"C",IF(H22=4,"D","E")))))</f>
        <v/>
      </c>
      <c r="J22" s="237" t="str">
        <f>IF(G22="","",(RANK(F22,$F$5:$F$64,0)+COUNTIF($F$5:F22,F22)-1))</f>
        <v/>
      </c>
      <c r="K22" s="238" t="str">
        <f t="shared" ca="1" si="12"/>
        <v/>
      </c>
      <c r="L22" s="294"/>
      <c r="M22" s="295"/>
      <c r="N22" s="239"/>
      <c r="O22" s="239"/>
      <c r="P22" s="546"/>
      <c r="Q22" s="588">
        <f t="shared" si="13"/>
        <v>0</v>
      </c>
      <c r="R22" s="434">
        <f>IF(ISBLANK('Flight Groups'!C23),0,IF(P22="yes",0,(IF(L22=$L$2,L22*60-M22,IF(L22&gt;$L$2,($L$2*60)-(L22-$L$2)*60-M22,L22*60+M22)))-Q22+O22))</f>
        <v>0</v>
      </c>
      <c r="S22" s="399">
        <f t="shared" si="0"/>
        <v>0</v>
      </c>
      <c r="T22" s="240">
        <f t="shared" si="1"/>
        <v>5</v>
      </c>
      <c r="U22" s="230"/>
      <c r="V22" s="278">
        <v>18</v>
      </c>
      <c r="W22" s="230" t="str">
        <f t="shared" ca="1" si="2"/>
        <v/>
      </c>
      <c r="X22" s="402">
        <f t="shared" ca="1" si="14"/>
        <v>0</v>
      </c>
      <c r="Y22" s="39" t="str">
        <f t="shared" ca="1" si="3"/>
        <v/>
      </c>
      <c r="Z22" s="232">
        <f>RANK(S22,$S$5:$S$64,0)+COUNTIF($S$5:S22,S22)-1</f>
        <v>18</v>
      </c>
      <c r="AA22" s="233">
        <f t="shared" si="4"/>
        <v>0</v>
      </c>
      <c r="AB22" s="234">
        <f t="shared" si="15"/>
        <v>0</v>
      </c>
      <c r="AC22" s="234">
        <f t="shared" si="5"/>
        <v>0</v>
      </c>
      <c r="AD22" s="234">
        <f t="shared" si="16"/>
        <v>0</v>
      </c>
      <c r="AE22" s="234">
        <f t="shared" si="6"/>
        <v>0</v>
      </c>
      <c r="AF22" s="234">
        <f t="shared" si="17"/>
        <v>0</v>
      </c>
      <c r="AG22" s="234">
        <f t="shared" si="7"/>
        <v>0</v>
      </c>
      <c r="AH22" s="234">
        <f t="shared" si="18"/>
        <v>0</v>
      </c>
      <c r="AI22" s="234">
        <f t="shared" si="8"/>
        <v>0</v>
      </c>
      <c r="AJ22" s="234">
        <f t="shared" si="19"/>
        <v>0</v>
      </c>
      <c r="AK22" s="234">
        <f t="shared" ca="1" si="9"/>
        <v>0</v>
      </c>
    </row>
    <row r="23" spans="2:37" ht="23.1" customHeight="1">
      <c r="C23" s="235">
        <v>19</v>
      </c>
      <c r="D23" s="236" t="str">
        <f t="shared" si="10"/>
        <v/>
      </c>
      <c r="E23" s="237" t="str">
        <f>IF(ISBLANK('Flight Groups'!C24),"",'Flight Groups'!J24)</f>
        <v/>
      </c>
      <c r="F23" s="237">
        <f t="shared" si="11"/>
        <v>5</v>
      </c>
      <c r="G23" s="237" t="str">
        <f>IF(ISBLANK('Flight Groups'!C24),"",'Flight Groups'!C24)</f>
        <v/>
      </c>
      <c r="H23" s="237" t="str">
        <f t="shared" si="20"/>
        <v/>
      </c>
      <c r="I23" s="488" t="str">
        <f>IF(ISBLANK('Flight Groups'!C24),"",IF(H23=1,"A",IF(H23=2,"B",IF(H23=3,"C",IF(H23=4,"D","E")))))</f>
        <v/>
      </c>
      <c r="J23" s="237" t="str">
        <f>IF(G23="","",(RANK(F23,$F$5:$F$64,0)+COUNTIF($F$5:F23,F23)-1))</f>
        <v/>
      </c>
      <c r="K23" s="238" t="str">
        <f t="shared" ca="1" si="12"/>
        <v/>
      </c>
      <c r="L23" s="294"/>
      <c r="M23" s="295"/>
      <c r="N23" s="239"/>
      <c r="O23" s="239"/>
      <c r="P23" s="546"/>
      <c r="Q23" s="588">
        <f t="shared" si="13"/>
        <v>0</v>
      </c>
      <c r="R23" s="434">
        <f>IF(ISBLANK('Flight Groups'!C24),0,IF(P23="yes",0,(IF(L23=$L$2,L23*60-M23,IF(L23&gt;$L$2,($L$2*60)-(L23-$L$2)*60-M23,L23*60+M23)))-Q23+O23))</f>
        <v>0</v>
      </c>
      <c r="S23" s="399">
        <f t="shared" si="0"/>
        <v>0</v>
      </c>
      <c r="T23" s="240">
        <f t="shared" si="1"/>
        <v>5</v>
      </c>
      <c r="U23" s="230"/>
      <c r="V23" s="278">
        <v>19</v>
      </c>
      <c r="W23" s="230" t="str">
        <f t="shared" ca="1" si="2"/>
        <v/>
      </c>
      <c r="X23" s="402">
        <f t="shared" ca="1" si="14"/>
        <v>0</v>
      </c>
      <c r="Y23" s="39" t="str">
        <f t="shared" ca="1" si="3"/>
        <v/>
      </c>
      <c r="Z23" s="232">
        <f>RANK(S23,$S$5:$S$64,0)+COUNTIF($S$5:S23,S23)-1</f>
        <v>19</v>
      </c>
      <c r="AA23" s="233">
        <f t="shared" si="4"/>
        <v>0</v>
      </c>
      <c r="AB23" s="234">
        <f t="shared" si="15"/>
        <v>0</v>
      </c>
      <c r="AC23" s="234">
        <f t="shared" si="5"/>
        <v>0</v>
      </c>
      <c r="AD23" s="234">
        <f t="shared" si="16"/>
        <v>0</v>
      </c>
      <c r="AE23" s="234">
        <f t="shared" si="6"/>
        <v>0</v>
      </c>
      <c r="AF23" s="234">
        <f t="shared" si="17"/>
        <v>0</v>
      </c>
      <c r="AG23" s="234">
        <f t="shared" si="7"/>
        <v>0</v>
      </c>
      <c r="AH23" s="234">
        <f t="shared" si="18"/>
        <v>0</v>
      </c>
      <c r="AI23" s="234">
        <f t="shared" si="8"/>
        <v>0</v>
      </c>
      <c r="AJ23" s="234">
        <f t="shared" si="19"/>
        <v>0</v>
      </c>
      <c r="AK23" s="234">
        <f t="shared" ca="1" si="9"/>
        <v>0</v>
      </c>
    </row>
    <row r="24" spans="2:37" ht="23.1" customHeight="1">
      <c r="C24" s="235">
        <v>20</v>
      </c>
      <c r="D24" s="236" t="str">
        <f t="shared" si="10"/>
        <v/>
      </c>
      <c r="E24" s="237" t="str">
        <f>IF(ISBLANK('Flight Groups'!C25),"",'Flight Groups'!J25)</f>
        <v/>
      </c>
      <c r="F24" s="237">
        <f t="shared" si="11"/>
        <v>5</v>
      </c>
      <c r="G24" s="237" t="str">
        <f>IF(ISBLANK('Flight Groups'!C25),"",'Flight Groups'!C25)</f>
        <v/>
      </c>
      <c r="H24" s="237" t="str">
        <f t="shared" si="20"/>
        <v/>
      </c>
      <c r="I24" s="488" t="str">
        <f>IF(ISBLANK('Flight Groups'!C25),"",IF(H24=1,"A",IF(H24=2,"B",IF(H24=3,"C",IF(H24=4,"D","E")))))</f>
        <v/>
      </c>
      <c r="J24" s="237" t="str">
        <f>IF(G24="","",(RANK(F24,$F$5:$F$64,0)+COUNTIF($F$5:F24,F24)-1))</f>
        <v/>
      </c>
      <c r="K24" s="238" t="str">
        <f t="shared" ca="1" si="12"/>
        <v/>
      </c>
      <c r="L24" s="294"/>
      <c r="M24" s="295"/>
      <c r="N24" s="239"/>
      <c r="O24" s="239"/>
      <c r="P24" s="546"/>
      <c r="Q24" s="588">
        <f t="shared" si="13"/>
        <v>0</v>
      </c>
      <c r="R24" s="434">
        <f>IF(ISBLANK('Flight Groups'!C25),0,IF(P24="yes",0,(IF(L24=$L$2,L24*60-M24,IF(L24&gt;$L$2,($L$2*60)-(L24-$L$2)*60-M24,L24*60+M24)))-Q24+O24))</f>
        <v>0</v>
      </c>
      <c r="S24" s="399">
        <f t="shared" si="0"/>
        <v>0</v>
      </c>
      <c r="T24" s="240">
        <f t="shared" si="1"/>
        <v>5</v>
      </c>
      <c r="U24" s="230"/>
      <c r="V24" s="278">
        <v>20</v>
      </c>
      <c r="W24" s="230" t="str">
        <f t="shared" ca="1" si="2"/>
        <v/>
      </c>
      <c r="X24" s="402">
        <f t="shared" ca="1" si="14"/>
        <v>0</v>
      </c>
      <c r="Y24" s="39" t="str">
        <f t="shared" ca="1" si="3"/>
        <v/>
      </c>
      <c r="Z24" s="232">
        <f>RANK(S24,$S$5:$S$64,0)+COUNTIF($S$5:S24,S24)-1</f>
        <v>20</v>
      </c>
      <c r="AA24" s="233">
        <f t="shared" si="4"/>
        <v>0</v>
      </c>
      <c r="AB24" s="234">
        <f t="shared" si="15"/>
        <v>0</v>
      </c>
      <c r="AC24" s="234">
        <f t="shared" si="5"/>
        <v>0</v>
      </c>
      <c r="AD24" s="234">
        <f t="shared" si="16"/>
        <v>0</v>
      </c>
      <c r="AE24" s="234">
        <f t="shared" si="6"/>
        <v>0</v>
      </c>
      <c r="AF24" s="234">
        <f t="shared" si="17"/>
        <v>0</v>
      </c>
      <c r="AG24" s="234">
        <f t="shared" si="7"/>
        <v>0</v>
      </c>
      <c r="AH24" s="234">
        <f t="shared" si="18"/>
        <v>0</v>
      </c>
      <c r="AI24" s="234">
        <f t="shared" si="8"/>
        <v>0</v>
      </c>
      <c r="AJ24" s="234">
        <f t="shared" si="19"/>
        <v>0</v>
      </c>
      <c r="AK24" s="234">
        <f t="shared" ca="1" si="9"/>
        <v>0</v>
      </c>
    </row>
    <row r="25" spans="2:37" ht="23.1" customHeight="1">
      <c r="C25" s="235">
        <v>21</v>
      </c>
      <c r="D25" s="236" t="str">
        <f t="shared" si="10"/>
        <v/>
      </c>
      <c r="E25" s="237" t="str">
        <f>IF(ISBLANK('Flight Groups'!C26),"",'Flight Groups'!J26)</f>
        <v/>
      </c>
      <c r="F25" s="237">
        <f t="shared" si="11"/>
        <v>5</v>
      </c>
      <c r="G25" s="237" t="str">
        <f>IF(ISBLANK('Flight Groups'!C26),"",'Flight Groups'!C26)</f>
        <v/>
      </c>
      <c r="H25" s="237" t="str">
        <f t="shared" si="20"/>
        <v/>
      </c>
      <c r="I25" s="488" t="str">
        <f>IF(ISBLANK('Flight Groups'!C26),"",IF(H25=1,"A",IF(H25=2,"B",IF(H25=3,"C",IF(H25=4,"D","E")))))</f>
        <v/>
      </c>
      <c r="J25" s="237" t="str">
        <f>IF(G25="","",(RANK(F25,$F$5:$F$64,0)+COUNTIF($F$5:F25,F25)-1))</f>
        <v/>
      </c>
      <c r="K25" s="238" t="str">
        <f t="shared" ca="1" si="12"/>
        <v/>
      </c>
      <c r="L25" s="294"/>
      <c r="M25" s="295"/>
      <c r="N25" s="239"/>
      <c r="O25" s="239"/>
      <c r="P25" s="546"/>
      <c r="Q25" s="588">
        <f t="shared" si="13"/>
        <v>0</v>
      </c>
      <c r="R25" s="434">
        <f>IF(ISBLANK('Flight Groups'!C26),0,IF(P25="yes",0,(IF(L25=$L$2,L25*60-M25,IF(L25&gt;$L$2,($L$2*60)-(L25-$L$2)*60-M25,L25*60+M25)))-Q25+O25))</f>
        <v>0</v>
      </c>
      <c r="S25" s="399">
        <f t="shared" si="0"/>
        <v>0</v>
      </c>
      <c r="T25" s="240">
        <f t="shared" si="1"/>
        <v>5</v>
      </c>
      <c r="U25" s="230"/>
      <c r="V25" s="278">
        <v>21</v>
      </c>
      <c r="W25" s="230" t="str">
        <f t="shared" ca="1" si="2"/>
        <v/>
      </c>
      <c r="X25" s="402">
        <f t="shared" ca="1" si="14"/>
        <v>0</v>
      </c>
      <c r="Y25" s="39" t="str">
        <f t="shared" ca="1" si="3"/>
        <v/>
      </c>
      <c r="Z25" s="232">
        <f>RANK(S25,$S$5:$S$64,0)+COUNTIF($S$5:S25,S25)-1</f>
        <v>21</v>
      </c>
      <c r="AA25" s="233">
        <f t="shared" si="4"/>
        <v>0</v>
      </c>
      <c r="AB25" s="234">
        <f t="shared" si="15"/>
        <v>0</v>
      </c>
      <c r="AC25" s="234">
        <f t="shared" si="5"/>
        <v>0</v>
      </c>
      <c r="AD25" s="234">
        <f t="shared" si="16"/>
        <v>0</v>
      </c>
      <c r="AE25" s="234">
        <f t="shared" si="6"/>
        <v>0</v>
      </c>
      <c r="AF25" s="234">
        <f t="shared" si="17"/>
        <v>0</v>
      </c>
      <c r="AG25" s="234">
        <f t="shared" si="7"/>
        <v>0</v>
      </c>
      <c r="AH25" s="234">
        <f t="shared" si="18"/>
        <v>0</v>
      </c>
      <c r="AI25" s="234">
        <f t="shared" si="8"/>
        <v>0</v>
      </c>
      <c r="AJ25" s="234">
        <f t="shared" si="19"/>
        <v>0</v>
      </c>
      <c r="AK25" s="234">
        <f t="shared" ca="1" si="9"/>
        <v>0</v>
      </c>
    </row>
    <row r="26" spans="2:37" ht="23.1" customHeight="1">
      <c r="C26" s="235">
        <v>22</v>
      </c>
      <c r="D26" s="236" t="str">
        <f t="shared" si="10"/>
        <v/>
      </c>
      <c r="E26" s="237" t="str">
        <f>IF(ISBLANK('Flight Groups'!C27),"",'Flight Groups'!J27)</f>
        <v/>
      </c>
      <c r="F26" s="237">
        <f t="shared" si="11"/>
        <v>5</v>
      </c>
      <c r="G26" s="237" t="str">
        <f>IF(ISBLANK('Flight Groups'!C27),"",'Flight Groups'!C27)</f>
        <v/>
      </c>
      <c r="H26" s="237" t="str">
        <f t="shared" si="20"/>
        <v/>
      </c>
      <c r="I26" s="488" t="str">
        <f>IF(ISBLANK('Flight Groups'!C27),"",IF(H26=1,"A",IF(H26=2,"B",IF(H26=3,"C",IF(H26=4,"D","E")))))</f>
        <v/>
      </c>
      <c r="J26" s="237" t="str">
        <f>IF(G26="","",(RANK(F26,$F$5:$F$64,0)+COUNTIF($F$5:F26,F26)-1))</f>
        <v/>
      </c>
      <c r="K26" s="238" t="str">
        <f t="shared" ca="1" si="12"/>
        <v/>
      </c>
      <c r="L26" s="294"/>
      <c r="M26" s="295"/>
      <c r="N26" s="239"/>
      <c r="O26" s="239"/>
      <c r="P26" s="546"/>
      <c r="Q26" s="588">
        <f t="shared" si="13"/>
        <v>0</v>
      </c>
      <c r="R26" s="434">
        <f>IF(ISBLANK('Flight Groups'!C27),0,IF(P26="yes",0,(IF(L26=$L$2,L26*60-M26,IF(L26&gt;$L$2,($L$2*60)-(L26-$L$2)*60-M26,L26*60+M26)))-Q26+O26))</f>
        <v>0</v>
      </c>
      <c r="S26" s="399">
        <f t="shared" si="0"/>
        <v>0</v>
      </c>
      <c r="T26" s="240">
        <f t="shared" si="1"/>
        <v>5</v>
      </c>
      <c r="U26" s="230"/>
      <c r="V26" s="278">
        <v>22</v>
      </c>
      <c r="W26" s="230" t="str">
        <f t="shared" ca="1" si="2"/>
        <v/>
      </c>
      <c r="X26" s="402">
        <f t="shared" ca="1" si="14"/>
        <v>0</v>
      </c>
      <c r="Y26" s="39" t="str">
        <f t="shared" ca="1" si="3"/>
        <v/>
      </c>
      <c r="Z26" s="232">
        <f>RANK(S26,$S$5:$S$64,0)+COUNTIF($S$5:S26,S26)-1</f>
        <v>22</v>
      </c>
      <c r="AA26" s="233">
        <f t="shared" si="4"/>
        <v>0</v>
      </c>
      <c r="AB26" s="234">
        <f t="shared" si="15"/>
        <v>0</v>
      </c>
      <c r="AC26" s="234">
        <f t="shared" si="5"/>
        <v>0</v>
      </c>
      <c r="AD26" s="234">
        <f t="shared" si="16"/>
        <v>0</v>
      </c>
      <c r="AE26" s="234">
        <f t="shared" si="6"/>
        <v>0</v>
      </c>
      <c r="AF26" s="234">
        <f t="shared" si="17"/>
        <v>0</v>
      </c>
      <c r="AG26" s="234">
        <f t="shared" si="7"/>
        <v>0</v>
      </c>
      <c r="AH26" s="234">
        <f t="shared" si="18"/>
        <v>0</v>
      </c>
      <c r="AI26" s="234">
        <f t="shared" si="8"/>
        <v>0</v>
      </c>
      <c r="AJ26" s="234">
        <f t="shared" si="19"/>
        <v>0</v>
      </c>
      <c r="AK26" s="234">
        <f t="shared" ca="1" si="9"/>
        <v>0</v>
      </c>
    </row>
    <row r="27" spans="2:37" ht="23.1" customHeight="1">
      <c r="C27" s="235">
        <v>23</v>
      </c>
      <c r="D27" s="236" t="str">
        <f t="shared" si="10"/>
        <v/>
      </c>
      <c r="E27" s="237" t="str">
        <f>IF(ISBLANK('Flight Groups'!C28),"",'Flight Groups'!J28)</f>
        <v/>
      </c>
      <c r="F27" s="237">
        <f t="shared" si="11"/>
        <v>5</v>
      </c>
      <c r="G27" s="237" t="str">
        <f>IF(ISBLANK('Flight Groups'!C28),"",'Flight Groups'!C28)</f>
        <v/>
      </c>
      <c r="H27" s="237" t="str">
        <f t="shared" si="20"/>
        <v/>
      </c>
      <c r="I27" s="488" t="str">
        <f>IF(ISBLANK('Flight Groups'!C28),"",IF(H27=1,"A",IF(H27=2,"B",IF(H27=3,"C",IF(H27=4,"D","E")))))</f>
        <v/>
      </c>
      <c r="J27" s="237" t="str">
        <f>IF(G27="","",(RANK(F27,$F$5:$F$64,0)+COUNTIF($F$5:F27,F27)-1))</f>
        <v/>
      </c>
      <c r="K27" s="238" t="str">
        <f t="shared" ca="1" si="12"/>
        <v/>
      </c>
      <c r="L27" s="294"/>
      <c r="M27" s="295"/>
      <c r="N27" s="239"/>
      <c r="O27" s="239"/>
      <c r="P27" s="546"/>
      <c r="Q27" s="588">
        <f t="shared" si="13"/>
        <v>0</v>
      </c>
      <c r="R27" s="434">
        <f>IF(ISBLANK('Flight Groups'!C28),0,IF(P27="yes",0,(IF(L27=$L$2,L27*60-M27,IF(L27&gt;$L$2,($L$2*60)-(L27-$L$2)*60-M27,L27*60+M27)))-Q27+O27))</f>
        <v>0</v>
      </c>
      <c r="S27" s="399">
        <f t="shared" si="0"/>
        <v>0</v>
      </c>
      <c r="T27" s="240">
        <f t="shared" si="1"/>
        <v>5</v>
      </c>
      <c r="U27" s="230"/>
      <c r="V27" s="278">
        <v>23</v>
      </c>
      <c r="W27" s="230" t="str">
        <f t="shared" ca="1" si="2"/>
        <v/>
      </c>
      <c r="X27" s="402">
        <f t="shared" ca="1" si="14"/>
        <v>0</v>
      </c>
      <c r="Y27" s="39" t="str">
        <f t="shared" ca="1" si="3"/>
        <v/>
      </c>
      <c r="Z27" s="232">
        <f>RANK(S27,$S$5:$S$64,0)+COUNTIF($S$5:S27,S27)-1</f>
        <v>23</v>
      </c>
      <c r="AA27" s="233">
        <f t="shared" si="4"/>
        <v>0</v>
      </c>
      <c r="AB27" s="234">
        <f t="shared" si="15"/>
        <v>0</v>
      </c>
      <c r="AC27" s="234">
        <f t="shared" si="5"/>
        <v>0</v>
      </c>
      <c r="AD27" s="234">
        <f t="shared" si="16"/>
        <v>0</v>
      </c>
      <c r="AE27" s="234">
        <f t="shared" si="6"/>
        <v>0</v>
      </c>
      <c r="AF27" s="234">
        <f t="shared" si="17"/>
        <v>0</v>
      </c>
      <c r="AG27" s="234">
        <f t="shared" si="7"/>
        <v>0</v>
      </c>
      <c r="AH27" s="234">
        <f t="shared" si="18"/>
        <v>0</v>
      </c>
      <c r="AI27" s="234">
        <f t="shared" si="8"/>
        <v>0</v>
      </c>
      <c r="AJ27" s="234">
        <f t="shared" si="19"/>
        <v>0</v>
      </c>
      <c r="AK27" s="234">
        <f t="shared" ca="1" si="9"/>
        <v>0</v>
      </c>
    </row>
    <row r="28" spans="2:37" ht="23.1" customHeight="1">
      <c r="C28" s="235">
        <v>24</v>
      </c>
      <c r="D28" s="236" t="str">
        <f t="shared" si="10"/>
        <v/>
      </c>
      <c r="E28" s="237" t="str">
        <f>IF(ISBLANK('Flight Groups'!C29),"",'Flight Groups'!J29)</f>
        <v/>
      </c>
      <c r="F28" s="237">
        <f t="shared" si="11"/>
        <v>5</v>
      </c>
      <c r="G28" s="237" t="str">
        <f>IF(ISBLANK('Flight Groups'!C29),"",'Flight Groups'!C29)</f>
        <v/>
      </c>
      <c r="H28" s="237" t="str">
        <f t="shared" si="20"/>
        <v/>
      </c>
      <c r="I28" s="488" t="str">
        <f>IF(ISBLANK('Flight Groups'!C29),"",IF(H28=1,"A",IF(H28=2,"B",IF(H28=3,"C",IF(H28=4,"D","E")))))</f>
        <v/>
      </c>
      <c r="J28" s="237" t="str">
        <f>IF(G28="","",(RANK(F28,$F$5:$F$64,0)+COUNTIF($F$5:F28,F28)-1))</f>
        <v/>
      </c>
      <c r="K28" s="238" t="str">
        <f t="shared" ca="1" si="12"/>
        <v/>
      </c>
      <c r="L28" s="294"/>
      <c r="M28" s="295"/>
      <c r="N28" s="239"/>
      <c r="O28" s="239"/>
      <c r="P28" s="546"/>
      <c r="Q28" s="588">
        <f t="shared" si="13"/>
        <v>0</v>
      </c>
      <c r="R28" s="434">
        <f>IF(ISBLANK('Flight Groups'!C29),0,IF(P28="yes",0,(IF(L28=$L$2,L28*60-M28,IF(L28&gt;$L$2,($L$2*60)-(L28-$L$2)*60-M28,L28*60+M28)))-Q28+O28))</f>
        <v>0</v>
      </c>
      <c r="S28" s="399">
        <f t="shared" si="0"/>
        <v>0</v>
      </c>
      <c r="T28" s="240">
        <f t="shared" si="1"/>
        <v>5</v>
      </c>
      <c r="U28" s="230"/>
      <c r="V28" s="278">
        <v>24</v>
      </c>
      <c r="W28" s="230" t="str">
        <f t="shared" ca="1" si="2"/>
        <v/>
      </c>
      <c r="X28" s="402">
        <f t="shared" ca="1" si="14"/>
        <v>0</v>
      </c>
      <c r="Y28" s="39" t="str">
        <f t="shared" ca="1" si="3"/>
        <v/>
      </c>
      <c r="Z28" s="232">
        <f>RANK(S28,$S$5:$S$64,0)+COUNTIF($S$5:S28,S28)-1</f>
        <v>24</v>
      </c>
      <c r="AA28" s="233">
        <f t="shared" si="4"/>
        <v>0</v>
      </c>
      <c r="AB28" s="234">
        <f t="shared" si="15"/>
        <v>0</v>
      </c>
      <c r="AC28" s="234">
        <f t="shared" si="5"/>
        <v>0</v>
      </c>
      <c r="AD28" s="234">
        <f t="shared" si="16"/>
        <v>0</v>
      </c>
      <c r="AE28" s="234">
        <f t="shared" si="6"/>
        <v>0</v>
      </c>
      <c r="AF28" s="234">
        <f t="shared" si="17"/>
        <v>0</v>
      </c>
      <c r="AG28" s="234">
        <f t="shared" si="7"/>
        <v>0</v>
      </c>
      <c r="AH28" s="234">
        <f t="shared" si="18"/>
        <v>0</v>
      </c>
      <c r="AI28" s="234">
        <f t="shared" si="8"/>
        <v>0</v>
      </c>
      <c r="AJ28" s="234">
        <f t="shared" si="19"/>
        <v>0</v>
      </c>
      <c r="AK28" s="234">
        <f t="shared" ca="1" si="9"/>
        <v>0</v>
      </c>
    </row>
    <row r="29" spans="2:37" ht="23.1" customHeight="1">
      <c r="C29" s="235">
        <v>25</v>
      </c>
      <c r="D29" s="236" t="str">
        <f t="shared" si="10"/>
        <v/>
      </c>
      <c r="E29" s="237" t="str">
        <f>IF(ISBLANK('Flight Groups'!C30),"",'Flight Groups'!J30)</f>
        <v/>
      </c>
      <c r="F29" s="237">
        <f t="shared" si="11"/>
        <v>5</v>
      </c>
      <c r="G29" s="237" t="str">
        <f>IF(ISBLANK('Flight Groups'!C30),"",'Flight Groups'!C30)</f>
        <v/>
      </c>
      <c r="H29" s="237" t="str">
        <f t="shared" si="20"/>
        <v/>
      </c>
      <c r="I29" s="488" t="str">
        <f>IF(ISBLANK('Flight Groups'!C30),"",IF(H29=1,"A",IF(H29=2,"B",IF(H29=3,"C",IF(H29=4,"D","E")))))</f>
        <v/>
      </c>
      <c r="J29" s="237" t="str">
        <f>IF(G29="","",(RANK(F29,$F$5:$F$64,0)+COUNTIF($F$5:F29,F29)-1))</f>
        <v/>
      </c>
      <c r="K29" s="238" t="str">
        <f t="shared" ca="1" si="12"/>
        <v/>
      </c>
      <c r="L29" s="294"/>
      <c r="M29" s="295"/>
      <c r="N29" s="239"/>
      <c r="O29" s="239"/>
      <c r="P29" s="546"/>
      <c r="Q29" s="588">
        <f t="shared" si="13"/>
        <v>0</v>
      </c>
      <c r="R29" s="434">
        <f>IF(ISBLANK('Flight Groups'!C30),0,IF(P29="yes",0,(IF(L29=$L$2,L29*60-M29,IF(L29&gt;$L$2,($L$2*60)-(L29-$L$2)*60-M29,L29*60+M29)))-Q29+O29))</f>
        <v>0</v>
      </c>
      <c r="S29" s="399">
        <f t="shared" si="0"/>
        <v>0</v>
      </c>
      <c r="T29" s="240">
        <f t="shared" si="1"/>
        <v>5</v>
      </c>
      <c r="U29" s="230"/>
      <c r="V29" s="278">
        <v>25</v>
      </c>
      <c r="W29" s="230" t="str">
        <f t="shared" ca="1" si="2"/>
        <v/>
      </c>
      <c r="X29" s="402">
        <f t="shared" ca="1" si="14"/>
        <v>0</v>
      </c>
      <c r="Y29" s="39" t="str">
        <f t="shared" ca="1" si="3"/>
        <v/>
      </c>
      <c r="Z29" s="232">
        <f>RANK(S29,$S$5:$S$64,0)+COUNTIF($S$5:S29,S29)-1</f>
        <v>25</v>
      </c>
      <c r="AA29" s="233">
        <f t="shared" si="4"/>
        <v>0</v>
      </c>
      <c r="AB29" s="234">
        <f t="shared" si="15"/>
        <v>0</v>
      </c>
      <c r="AC29" s="234">
        <f t="shared" si="5"/>
        <v>0</v>
      </c>
      <c r="AD29" s="234">
        <f t="shared" si="16"/>
        <v>0</v>
      </c>
      <c r="AE29" s="234">
        <f t="shared" si="6"/>
        <v>0</v>
      </c>
      <c r="AF29" s="234">
        <f t="shared" si="17"/>
        <v>0</v>
      </c>
      <c r="AG29" s="234">
        <f t="shared" si="7"/>
        <v>0</v>
      </c>
      <c r="AH29" s="234">
        <f t="shared" si="18"/>
        <v>0</v>
      </c>
      <c r="AI29" s="234">
        <f t="shared" si="8"/>
        <v>0</v>
      </c>
      <c r="AJ29" s="234">
        <f t="shared" si="19"/>
        <v>0</v>
      </c>
      <c r="AK29" s="234">
        <f t="shared" ca="1" si="9"/>
        <v>0</v>
      </c>
    </row>
    <row r="30" spans="2:37" ht="23.1" customHeight="1">
      <c r="C30" s="235">
        <v>26</v>
      </c>
      <c r="D30" s="236" t="str">
        <f t="shared" si="10"/>
        <v/>
      </c>
      <c r="E30" s="237" t="str">
        <f>IF(ISBLANK('Flight Groups'!C31),"",'Flight Groups'!J31)</f>
        <v/>
      </c>
      <c r="F30" s="237">
        <f t="shared" si="11"/>
        <v>5</v>
      </c>
      <c r="G30" s="237" t="str">
        <f>IF(ISBLANK('Flight Groups'!C31),"",'Flight Groups'!C31)</f>
        <v/>
      </c>
      <c r="H30" s="237" t="str">
        <f t="shared" si="20"/>
        <v/>
      </c>
      <c r="I30" s="488" t="str">
        <f>IF(ISBLANK('Flight Groups'!C31),"",IF(H30=1,"A",IF(H30=2,"B",IF(H30=3,"C",IF(H30=4,"D","E")))))</f>
        <v/>
      </c>
      <c r="J30" s="237" t="str">
        <f>IF(G30="","",(RANK(F30,$F$5:$F$64,0)+COUNTIF($F$5:F30,F30)-1))</f>
        <v/>
      </c>
      <c r="K30" s="238" t="str">
        <f t="shared" ca="1" si="12"/>
        <v/>
      </c>
      <c r="L30" s="294"/>
      <c r="M30" s="295"/>
      <c r="N30" s="239"/>
      <c r="O30" s="239"/>
      <c r="P30" s="546"/>
      <c r="Q30" s="588">
        <f t="shared" si="13"/>
        <v>0</v>
      </c>
      <c r="R30" s="434">
        <f>IF(ISBLANK('Flight Groups'!C31),0,IF(P30="yes",0,(IF(L30=$L$2,L30*60-M30,IF(L30&gt;$L$2,($L$2*60)-(L30-$L$2)*60-M30,L30*60+M30)))-Q30+O30))</f>
        <v>0</v>
      </c>
      <c r="S30" s="399">
        <f t="shared" si="0"/>
        <v>0</v>
      </c>
      <c r="T30" s="240">
        <f t="shared" si="1"/>
        <v>5</v>
      </c>
      <c r="U30" s="230"/>
      <c r="V30" s="278">
        <v>26</v>
      </c>
      <c r="W30" s="230" t="str">
        <f t="shared" ca="1" si="2"/>
        <v/>
      </c>
      <c r="X30" s="402">
        <f t="shared" ca="1" si="14"/>
        <v>0</v>
      </c>
      <c r="Y30" s="39" t="str">
        <f t="shared" ca="1" si="3"/>
        <v/>
      </c>
      <c r="Z30" s="232">
        <f>RANK(S30,$S$5:$S$64,0)+COUNTIF($S$5:S30,S30)-1</f>
        <v>26</v>
      </c>
      <c r="AA30" s="233">
        <f t="shared" si="4"/>
        <v>0</v>
      </c>
      <c r="AB30" s="234">
        <f t="shared" si="15"/>
        <v>0</v>
      </c>
      <c r="AC30" s="234">
        <f t="shared" si="5"/>
        <v>0</v>
      </c>
      <c r="AD30" s="234">
        <f t="shared" si="16"/>
        <v>0</v>
      </c>
      <c r="AE30" s="234">
        <f t="shared" si="6"/>
        <v>0</v>
      </c>
      <c r="AF30" s="234">
        <f t="shared" si="17"/>
        <v>0</v>
      </c>
      <c r="AG30" s="234">
        <f t="shared" si="7"/>
        <v>0</v>
      </c>
      <c r="AH30" s="234">
        <f t="shared" si="18"/>
        <v>0</v>
      </c>
      <c r="AI30" s="234">
        <f t="shared" si="8"/>
        <v>0</v>
      </c>
      <c r="AJ30" s="234">
        <f t="shared" si="19"/>
        <v>0</v>
      </c>
      <c r="AK30" s="234">
        <f t="shared" ca="1" si="9"/>
        <v>0</v>
      </c>
    </row>
    <row r="31" spans="2:37" ht="23.1" customHeight="1">
      <c r="C31" s="235">
        <v>27</v>
      </c>
      <c r="D31" s="236" t="str">
        <f t="shared" si="10"/>
        <v/>
      </c>
      <c r="E31" s="237" t="str">
        <f>IF(ISBLANK('Flight Groups'!C32),"",'Flight Groups'!J32)</f>
        <v/>
      </c>
      <c r="F31" s="237">
        <f t="shared" si="11"/>
        <v>5</v>
      </c>
      <c r="G31" s="237" t="str">
        <f>IF(ISBLANK('Flight Groups'!C32),"",'Flight Groups'!C32)</f>
        <v/>
      </c>
      <c r="H31" s="237" t="str">
        <f t="shared" si="20"/>
        <v/>
      </c>
      <c r="I31" s="488" t="str">
        <f>IF(ISBLANK('Flight Groups'!C32),"",IF(H31=1,"A",IF(H31=2,"B",IF(H31=3,"C",IF(H31=4,"D","E")))))</f>
        <v/>
      </c>
      <c r="J31" s="237" t="str">
        <f>IF(G31="","",(RANK(F31,$F$5:$F$64,0)+COUNTIF($F$5:F31,F31)-1))</f>
        <v/>
      </c>
      <c r="K31" s="238" t="str">
        <f t="shared" ca="1" si="12"/>
        <v/>
      </c>
      <c r="L31" s="294"/>
      <c r="M31" s="295"/>
      <c r="N31" s="239"/>
      <c r="O31" s="239"/>
      <c r="P31" s="546"/>
      <c r="Q31" s="588">
        <f t="shared" si="13"/>
        <v>0</v>
      </c>
      <c r="R31" s="434">
        <f>IF(ISBLANK('Flight Groups'!C32),0,IF(P31="yes",0,(IF(L31=$L$2,L31*60-M31,IF(L31&gt;$L$2,($L$2*60)-(L31-$L$2)*60-M31,L31*60+M31)))-Q31+O31))</f>
        <v>0</v>
      </c>
      <c r="S31" s="399">
        <f t="shared" si="0"/>
        <v>0</v>
      </c>
      <c r="T31" s="240">
        <f t="shared" si="1"/>
        <v>5</v>
      </c>
      <c r="U31" s="230"/>
      <c r="V31" s="278">
        <v>27</v>
      </c>
      <c r="W31" s="230" t="str">
        <f t="shared" ca="1" si="2"/>
        <v/>
      </c>
      <c r="X31" s="402">
        <f t="shared" ca="1" si="14"/>
        <v>0</v>
      </c>
      <c r="Y31" s="39" t="str">
        <f t="shared" ca="1" si="3"/>
        <v/>
      </c>
      <c r="Z31" s="232">
        <f>RANK(S31,$S$5:$S$64,0)+COUNTIF($S$5:S31,S31)-1</f>
        <v>27</v>
      </c>
      <c r="AA31" s="233">
        <f t="shared" si="4"/>
        <v>0</v>
      </c>
      <c r="AB31" s="234">
        <f t="shared" si="15"/>
        <v>0</v>
      </c>
      <c r="AC31" s="234">
        <f t="shared" si="5"/>
        <v>0</v>
      </c>
      <c r="AD31" s="234">
        <f t="shared" si="16"/>
        <v>0</v>
      </c>
      <c r="AE31" s="234">
        <f t="shared" si="6"/>
        <v>0</v>
      </c>
      <c r="AF31" s="234">
        <f t="shared" si="17"/>
        <v>0</v>
      </c>
      <c r="AG31" s="234">
        <f t="shared" si="7"/>
        <v>0</v>
      </c>
      <c r="AH31" s="234">
        <f t="shared" si="18"/>
        <v>0</v>
      </c>
      <c r="AI31" s="234">
        <f t="shared" si="8"/>
        <v>0</v>
      </c>
      <c r="AJ31" s="234">
        <f t="shared" si="19"/>
        <v>0</v>
      </c>
      <c r="AK31" s="234">
        <f t="shared" ca="1" si="9"/>
        <v>0</v>
      </c>
    </row>
    <row r="32" spans="2:37" ht="23.1" customHeight="1">
      <c r="C32" s="235">
        <v>28</v>
      </c>
      <c r="D32" s="236" t="str">
        <f t="shared" si="10"/>
        <v/>
      </c>
      <c r="E32" s="237" t="str">
        <f>IF(ISBLANK('Flight Groups'!C33),"",'Flight Groups'!J33)</f>
        <v/>
      </c>
      <c r="F32" s="237">
        <f t="shared" si="11"/>
        <v>5</v>
      </c>
      <c r="G32" s="237" t="str">
        <f>IF(ISBLANK('Flight Groups'!C33),"",'Flight Groups'!C33)</f>
        <v/>
      </c>
      <c r="H32" s="237" t="str">
        <f t="shared" si="20"/>
        <v/>
      </c>
      <c r="I32" s="488" t="str">
        <f>IF(ISBLANK('Flight Groups'!C33),"",IF(H32=1,"A",IF(H32=2,"B",IF(H32=3,"C",IF(H32=4,"D","E")))))</f>
        <v/>
      </c>
      <c r="J32" s="237" t="str">
        <f>IF(G32="","",(RANK(F32,$F$5:$F$64,0)+COUNTIF($F$5:F32,F32)-1))</f>
        <v/>
      </c>
      <c r="K32" s="238" t="str">
        <f t="shared" ca="1" si="12"/>
        <v/>
      </c>
      <c r="L32" s="294"/>
      <c r="M32" s="295"/>
      <c r="N32" s="239"/>
      <c r="O32" s="239"/>
      <c r="P32" s="546"/>
      <c r="Q32" s="588">
        <f t="shared" si="13"/>
        <v>0</v>
      </c>
      <c r="R32" s="434">
        <f>IF(ISBLANK('Flight Groups'!C33),0,IF(P32="yes",0,(IF(L32=$L$2,L32*60-M32,IF(L32&gt;$L$2,($L$2*60)-(L32-$L$2)*60-M32,L32*60+M32)))-Q32+O32))</f>
        <v>0</v>
      </c>
      <c r="S32" s="399">
        <f t="shared" si="0"/>
        <v>0</v>
      </c>
      <c r="T32" s="240">
        <f t="shared" si="1"/>
        <v>5</v>
      </c>
      <c r="U32" s="230"/>
      <c r="V32" s="278">
        <v>28</v>
      </c>
      <c r="W32" s="230" t="str">
        <f t="shared" ca="1" si="2"/>
        <v/>
      </c>
      <c r="X32" s="402">
        <f t="shared" ca="1" si="14"/>
        <v>0</v>
      </c>
      <c r="Y32" s="39" t="str">
        <f t="shared" ca="1" si="3"/>
        <v/>
      </c>
      <c r="Z32" s="232">
        <f>RANK(S32,$S$5:$S$64,0)+COUNTIF($S$5:S32,S32)-1</f>
        <v>28</v>
      </c>
      <c r="AA32" s="233">
        <f t="shared" si="4"/>
        <v>0</v>
      </c>
      <c r="AB32" s="234">
        <f t="shared" si="15"/>
        <v>0</v>
      </c>
      <c r="AC32" s="234">
        <f t="shared" si="5"/>
        <v>0</v>
      </c>
      <c r="AD32" s="234">
        <f t="shared" si="16"/>
        <v>0</v>
      </c>
      <c r="AE32" s="234">
        <f t="shared" si="6"/>
        <v>0</v>
      </c>
      <c r="AF32" s="234">
        <f t="shared" si="17"/>
        <v>0</v>
      </c>
      <c r="AG32" s="234">
        <f t="shared" si="7"/>
        <v>0</v>
      </c>
      <c r="AH32" s="234">
        <f t="shared" si="18"/>
        <v>0</v>
      </c>
      <c r="AI32" s="234">
        <f t="shared" si="8"/>
        <v>0</v>
      </c>
      <c r="AJ32" s="234">
        <f t="shared" si="19"/>
        <v>0</v>
      </c>
      <c r="AK32" s="234">
        <f t="shared" ca="1" si="9"/>
        <v>0</v>
      </c>
    </row>
    <row r="33" spans="3:37" ht="23.1" customHeight="1">
      <c r="C33" s="235">
        <v>29</v>
      </c>
      <c r="D33" s="236" t="str">
        <f t="shared" si="10"/>
        <v/>
      </c>
      <c r="E33" s="237" t="str">
        <f>IF(ISBLANK('Flight Groups'!C34),"",'Flight Groups'!J34)</f>
        <v/>
      </c>
      <c r="F33" s="237">
        <f t="shared" si="11"/>
        <v>5</v>
      </c>
      <c r="G33" s="237" t="str">
        <f>IF(ISBLANK('Flight Groups'!C34),"",'Flight Groups'!C34)</f>
        <v/>
      </c>
      <c r="H33" s="237" t="str">
        <f t="shared" si="20"/>
        <v/>
      </c>
      <c r="I33" s="488" t="str">
        <f>IF(ISBLANK('Flight Groups'!C34),"",IF(H33=1,"A",IF(H33=2,"B",IF(H33=3,"C",IF(H33=4,"D","E")))))</f>
        <v/>
      </c>
      <c r="J33" s="237" t="str">
        <f>IF(G33="","",(RANK(F33,$F$5:$F$64,0)+COUNTIF($F$5:F33,F33)-1))</f>
        <v/>
      </c>
      <c r="K33" s="238" t="str">
        <f t="shared" ca="1" si="12"/>
        <v/>
      </c>
      <c r="L33" s="372"/>
      <c r="M33" s="373"/>
      <c r="N33" s="374"/>
      <c r="O33" s="239"/>
      <c r="P33" s="546"/>
      <c r="Q33" s="588">
        <f t="shared" si="13"/>
        <v>0</v>
      </c>
      <c r="R33" s="434">
        <f>IF(ISBLANK('Flight Groups'!C34),0,IF(P33="yes",0,(IF(L33=$L$2,L33*60-M33,IF(L33&gt;$L$2,($L$2*60)-(L33-$L$2)*60-M33,L33*60+M33)))-Q33+O33))</f>
        <v>0</v>
      </c>
      <c r="S33" s="399">
        <f t="shared" si="0"/>
        <v>0</v>
      </c>
      <c r="T33" s="240">
        <f t="shared" si="1"/>
        <v>5</v>
      </c>
      <c r="U33" s="230"/>
      <c r="V33" s="278">
        <v>29</v>
      </c>
      <c r="W33" s="230" t="str">
        <f t="shared" ca="1" si="2"/>
        <v/>
      </c>
      <c r="X33" s="402">
        <f t="shared" ca="1" si="14"/>
        <v>0</v>
      </c>
      <c r="Y33" s="39" t="str">
        <f t="shared" ca="1" si="3"/>
        <v/>
      </c>
      <c r="Z33" s="232">
        <f>RANK(S33,$S$5:$S$64,0)+COUNTIF($S$5:S33,S33)-1</f>
        <v>29</v>
      </c>
      <c r="AA33" s="233">
        <f t="shared" si="4"/>
        <v>0</v>
      </c>
      <c r="AB33" s="234">
        <f t="shared" si="15"/>
        <v>0</v>
      </c>
      <c r="AC33" s="234">
        <f t="shared" si="5"/>
        <v>0</v>
      </c>
      <c r="AD33" s="234">
        <f t="shared" si="16"/>
        <v>0</v>
      </c>
      <c r="AE33" s="234">
        <f t="shared" si="6"/>
        <v>0</v>
      </c>
      <c r="AF33" s="234">
        <f t="shared" si="17"/>
        <v>0</v>
      </c>
      <c r="AG33" s="234">
        <f t="shared" si="7"/>
        <v>0</v>
      </c>
      <c r="AH33" s="234">
        <f t="shared" si="18"/>
        <v>0</v>
      </c>
      <c r="AI33" s="234">
        <f t="shared" si="8"/>
        <v>0</v>
      </c>
      <c r="AJ33" s="234">
        <f t="shared" si="19"/>
        <v>0</v>
      </c>
      <c r="AK33" s="234">
        <f t="shared" ca="1" si="9"/>
        <v>0</v>
      </c>
    </row>
    <row r="34" spans="3:37" ht="23.1" customHeight="1">
      <c r="C34" s="235">
        <v>30</v>
      </c>
      <c r="D34" s="236" t="str">
        <f t="shared" si="10"/>
        <v/>
      </c>
      <c r="E34" s="237" t="str">
        <f>IF(ISBLANK('Flight Groups'!C35),"",'Flight Groups'!J35)</f>
        <v/>
      </c>
      <c r="F34" s="237">
        <f t="shared" si="11"/>
        <v>5</v>
      </c>
      <c r="G34" s="237" t="str">
        <f>IF(ISBLANK('Flight Groups'!C35),"",'Flight Groups'!C35)</f>
        <v/>
      </c>
      <c r="H34" s="237" t="str">
        <f t="shared" si="20"/>
        <v/>
      </c>
      <c r="I34" s="488" t="str">
        <f>IF(ISBLANK('Flight Groups'!C35),"",IF(H34=1,"A",IF(H34=2,"B",IF(H34=3,"C",IF(H34=4,"D","E")))))</f>
        <v/>
      </c>
      <c r="J34" s="237" t="str">
        <f>IF(G34="","",(RANK(F34,$F$5:$F$64,0)+COUNTIF($F$5:F34,F34)-1))</f>
        <v/>
      </c>
      <c r="K34" s="238" t="str">
        <f t="shared" ca="1" si="12"/>
        <v/>
      </c>
      <c r="L34" s="294"/>
      <c r="M34" s="295"/>
      <c r="N34" s="239"/>
      <c r="O34" s="239"/>
      <c r="P34" s="546"/>
      <c r="Q34" s="588">
        <f t="shared" si="13"/>
        <v>0</v>
      </c>
      <c r="R34" s="434">
        <f>IF(ISBLANK('Flight Groups'!C35),0,IF(P34="yes",0,(IF(L34=$L$2,L34*60-M34,IF(L34&gt;$L$2,($L$2*60)-(L34-$L$2)*60-M34,L34*60+M34)))-Q34+O34))</f>
        <v>0</v>
      </c>
      <c r="S34" s="399">
        <f t="shared" si="0"/>
        <v>0</v>
      </c>
      <c r="T34" s="240">
        <f t="shared" si="1"/>
        <v>5</v>
      </c>
      <c r="U34" s="230"/>
      <c r="V34" s="278">
        <v>30</v>
      </c>
      <c r="W34" s="230" t="str">
        <f t="shared" ca="1" si="2"/>
        <v/>
      </c>
      <c r="X34" s="402">
        <f t="shared" ca="1" si="14"/>
        <v>0</v>
      </c>
      <c r="Y34" s="39" t="str">
        <f t="shared" ca="1" si="3"/>
        <v/>
      </c>
      <c r="Z34" s="232">
        <f>RANK(S34,$S$5:$S$64,0)+COUNTIF($S$5:S34,S34)-1</f>
        <v>30</v>
      </c>
      <c r="AA34" s="233">
        <f t="shared" si="4"/>
        <v>0</v>
      </c>
      <c r="AB34" s="234">
        <f t="shared" si="15"/>
        <v>0</v>
      </c>
      <c r="AC34" s="234">
        <f t="shared" si="5"/>
        <v>0</v>
      </c>
      <c r="AD34" s="234">
        <f t="shared" si="16"/>
        <v>0</v>
      </c>
      <c r="AE34" s="234">
        <f t="shared" si="6"/>
        <v>0</v>
      </c>
      <c r="AF34" s="234">
        <f t="shared" si="17"/>
        <v>0</v>
      </c>
      <c r="AG34" s="234">
        <f t="shared" si="7"/>
        <v>0</v>
      </c>
      <c r="AH34" s="234">
        <f t="shared" si="18"/>
        <v>0</v>
      </c>
      <c r="AI34" s="234">
        <f t="shared" si="8"/>
        <v>0</v>
      </c>
      <c r="AJ34" s="234">
        <f t="shared" si="19"/>
        <v>0</v>
      </c>
      <c r="AK34" s="234">
        <f t="shared" ca="1" si="9"/>
        <v>0</v>
      </c>
    </row>
    <row r="35" spans="3:37" ht="23.1" customHeight="1">
      <c r="C35" s="235">
        <v>31</v>
      </c>
      <c r="D35" s="236" t="str">
        <f t="shared" si="10"/>
        <v/>
      </c>
      <c r="E35" s="237" t="str">
        <f>IF(ISBLANK('Flight Groups'!C36),"",'Flight Groups'!J36)</f>
        <v/>
      </c>
      <c r="F35" s="237">
        <f t="shared" si="11"/>
        <v>5</v>
      </c>
      <c r="G35" s="237" t="str">
        <f>IF(ISBLANK('Flight Groups'!C36),"",'Flight Groups'!C36)</f>
        <v/>
      </c>
      <c r="H35" s="237" t="str">
        <f t="shared" si="20"/>
        <v/>
      </c>
      <c r="I35" s="488" t="str">
        <f>IF(ISBLANK('Flight Groups'!C36),"",IF(H35=1,"A",IF(H35=2,"B",IF(H35=3,"C",IF(H35=4,"D","E")))))</f>
        <v/>
      </c>
      <c r="J35" s="237" t="str">
        <f>IF(G35="","",(RANK(F35,$F$5:$F$64,0)+COUNTIF($F$5:F35,F35)-1))</f>
        <v/>
      </c>
      <c r="K35" s="238" t="str">
        <f t="shared" ca="1" si="12"/>
        <v/>
      </c>
      <c r="L35" s="294"/>
      <c r="M35" s="295"/>
      <c r="N35" s="239"/>
      <c r="O35" s="239"/>
      <c r="P35" s="546"/>
      <c r="Q35" s="588">
        <f t="shared" si="13"/>
        <v>0</v>
      </c>
      <c r="R35" s="434">
        <f>IF(ISBLANK('Flight Groups'!C36),0,IF(P35="yes",0,(IF(L35=$L$2,L35*60-M35,IF(L35&gt;$L$2,($L$2*60)-(L35-$L$2)*60-M35,L35*60+M35)))-Q35+O35))</f>
        <v>0</v>
      </c>
      <c r="S35" s="399">
        <f t="shared" si="0"/>
        <v>0</v>
      </c>
      <c r="T35" s="240">
        <f t="shared" si="1"/>
        <v>5</v>
      </c>
      <c r="U35" s="230"/>
      <c r="V35" s="278">
        <v>31</v>
      </c>
      <c r="W35" s="230" t="str">
        <f t="shared" ca="1" si="2"/>
        <v/>
      </c>
      <c r="X35" s="402">
        <f t="shared" ca="1" si="14"/>
        <v>0</v>
      </c>
      <c r="Y35" s="39" t="str">
        <f t="shared" ca="1" si="3"/>
        <v/>
      </c>
      <c r="Z35" s="232">
        <f>RANK(S35,$S$5:$S$64,0)+COUNTIF($S$5:S35,S35)-1</f>
        <v>31</v>
      </c>
      <c r="AA35" s="233">
        <f t="shared" si="4"/>
        <v>0</v>
      </c>
      <c r="AB35" s="234">
        <f t="shared" si="15"/>
        <v>0</v>
      </c>
      <c r="AC35" s="234">
        <f t="shared" si="5"/>
        <v>0</v>
      </c>
      <c r="AD35" s="234">
        <f t="shared" si="16"/>
        <v>0</v>
      </c>
      <c r="AE35" s="234">
        <f t="shared" si="6"/>
        <v>0</v>
      </c>
      <c r="AF35" s="234">
        <f t="shared" si="17"/>
        <v>0</v>
      </c>
      <c r="AG35" s="234">
        <f t="shared" si="7"/>
        <v>0</v>
      </c>
      <c r="AH35" s="234">
        <f t="shared" si="18"/>
        <v>0</v>
      </c>
      <c r="AI35" s="234">
        <f t="shared" si="8"/>
        <v>0</v>
      </c>
      <c r="AJ35" s="234">
        <f t="shared" si="19"/>
        <v>0</v>
      </c>
      <c r="AK35" s="234">
        <f t="shared" ca="1" si="9"/>
        <v>0</v>
      </c>
    </row>
    <row r="36" spans="3:37" ht="23.1" customHeight="1">
      <c r="C36" s="235">
        <v>32</v>
      </c>
      <c r="D36" s="236" t="str">
        <f t="shared" si="10"/>
        <v/>
      </c>
      <c r="E36" s="237" t="str">
        <f>IF(ISBLANK('Flight Groups'!C37),"",'Flight Groups'!J37)</f>
        <v/>
      </c>
      <c r="F36" s="237">
        <f t="shared" si="11"/>
        <v>5</v>
      </c>
      <c r="G36" s="237" t="str">
        <f>IF(ISBLANK('Flight Groups'!C37),"",'Flight Groups'!C37)</f>
        <v/>
      </c>
      <c r="H36" s="237" t="str">
        <f t="shared" si="20"/>
        <v/>
      </c>
      <c r="I36" s="488" t="str">
        <f>IF(ISBLANK('Flight Groups'!C37),"",IF(H36=1,"A",IF(H36=2,"B",IF(H36=3,"C",IF(H36=4,"D","E")))))</f>
        <v/>
      </c>
      <c r="J36" s="237" t="str">
        <f>IF(G36="","",(RANK(F36,$F$5:$F$64,0)+COUNTIF($F$5:F36,F36)-1))</f>
        <v/>
      </c>
      <c r="K36" s="238" t="str">
        <f t="shared" ca="1" si="12"/>
        <v/>
      </c>
      <c r="L36" s="294"/>
      <c r="M36" s="295"/>
      <c r="N36" s="239"/>
      <c r="O36" s="239"/>
      <c r="P36" s="546"/>
      <c r="Q36" s="588">
        <f t="shared" si="13"/>
        <v>0</v>
      </c>
      <c r="R36" s="434">
        <f>IF(ISBLANK('Flight Groups'!C37),0,IF(P36="yes",0,(IF(L36=$L$2,L36*60-M36,IF(L36&gt;$L$2,($L$2*60)-(L36-$L$2)*60-M36,L36*60+M36)))-Q36+O36))</f>
        <v>0</v>
      </c>
      <c r="S36" s="399">
        <f t="shared" si="0"/>
        <v>0</v>
      </c>
      <c r="T36" s="240">
        <f t="shared" si="1"/>
        <v>5</v>
      </c>
      <c r="U36" s="230"/>
      <c r="V36" s="278">
        <v>32</v>
      </c>
      <c r="W36" s="230" t="str">
        <f t="shared" ca="1" si="2"/>
        <v/>
      </c>
      <c r="X36" s="402">
        <f t="shared" ca="1" si="14"/>
        <v>0</v>
      </c>
      <c r="Y36" s="39" t="str">
        <f t="shared" ca="1" si="3"/>
        <v/>
      </c>
      <c r="Z36" s="232">
        <f>RANK(S36,$S$5:$S$64,0)+COUNTIF($S$5:S36,S36)-1</f>
        <v>32</v>
      </c>
      <c r="AA36" s="233">
        <f t="shared" si="4"/>
        <v>0</v>
      </c>
      <c r="AB36" s="234">
        <f t="shared" si="15"/>
        <v>0</v>
      </c>
      <c r="AC36" s="234">
        <f t="shared" si="5"/>
        <v>0</v>
      </c>
      <c r="AD36" s="234">
        <f t="shared" si="16"/>
        <v>0</v>
      </c>
      <c r="AE36" s="234">
        <f t="shared" si="6"/>
        <v>0</v>
      </c>
      <c r="AF36" s="234">
        <f t="shared" si="17"/>
        <v>0</v>
      </c>
      <c r="AG36" s="234">
        <f t="shared" si="7"/>
        <v>0</v>
      </c>
      <c r="AH36" s="234">
        <f t="shared" si="18"/>
        <v>0</v>
      </c>
      <c r="AI36" s="234">
        <f t="shared" si="8"/>
        <v>0</v>
      </c>
      <c r="AJ36" s="234">
        <f t="shared" si="19"/>
        <v>0</v>
      </c>
      <c r="AK36" s="234">
        <f t="shared" ca="1" si="9"/>
        <v>0</v>
      </c>
    </row>
    <row r="37" spans="3:37" ht="23.1" customHeight="1">
      <c r="C37" s="235">
        <v>33</v>
      </c>
      <c r="D37" s="236" t="str">
        <f t="shared" si="10"/>
        <v/>
      </c>
      <c r="E37" s="237" t="str">
        <f>IF(ISBLANK('Flight Groups'!C38),"",'Flight Groups'!J38)</f>
        <v/>
      </c>
      <c r="F37" s="237">
        <f t="shared" si="11"/>
        <v>5</v>
      </c>
      <c r="G37" s="237" t="str">
        <f>IF(ISBLANK('Flight Groups'!C38),"",'Flight Groups'!C38)</f>
        <v/>
      </c>
      <c r="H37" s="237" t="str">
        <f t="shared" si="20"/>
        <v/>
      </c>
      <c r="I37" s="488" t="str">
        <f>IF(ISBLANK('Flight Groups'!C38),"",IF(H37=1,"A",IF(H37=2,"B",IF(H37=3,"C",IF(H37=4,"D","E")))))</f>
        <v/>
      </c>
      <c r="J37" s="237" t="str">
        <f>IF(G37="","",(RANK(F37,$F$5:$F$64,0)+COUNTIF($F$5:F37,F37)-1))</f>
        <v/>
      </c>
      <c r="K37" s="238" t="str">
        <f t="shared" ca="1" si="12"/>
        <v/>
      </c>
      <c r="L37" s="294"/>
      <c r="M37" s="295"/>
      <c r="N37" s="239"/>
      <c r="O37" s="239"/>
      <c r="P37" s="546"/>
      <c r="Q37" s="588">
        <f t="shared" si="13"/>
        <v>0</v>
      </c>
      <c r="R37" s="434">
        <f>IF(ISBLANK('Flight Groups'!C38),0,IF(P37="yes",0,(IF(L37=$L$2,L37*60-M37,IF(L37&gt;$L$2,($L$2*60)-(L37-$L$2)*60-M37,L37*60+M37)))-Q37+O37))</f>
        <v>0</v>
      </c>
      <c r="S37" s="399">
        <f t="shared" ref="S37:S64" si="21">IF(R37=0,0,IF(I37="A",AB37,IF(I37="B",AD37,IF(I37="C",AF37,IF(I37="d",AH37,AJ37)))))</f>
        <v>0</v>
      </c>
      <c r="T37" s="240">
        <f t="shared" ref="T37:T64" si="22">+RANK(S37,$S$5:$S$64)</f>
        <v>5</v>
      </c>
      <c r="U37" s="241"/>
      <c r="V37" s="278">
        <v>33</v>
      </c>
      <c r="W37" s="230" t="str">
        <f t="shared" ref="W37:W64" ca="1" si="23">OFFSET($K$5,MATCH(SMALL($Z$5:$Z$64,ROW()-ROW($W$5)+1),$Z$5:$Z$64,0)-1,0)</f>
        <v/>
      </c>
      <c r="X37" s="402">
        <f t="shared" ca="1" si="14"/>
        <v>0</v>
      </c>
      <c r="Y37" s="39" t="str">
        <f t="shared" ca="1" si="3"/>
        <v/>
      </c>
      <c r="Z37" s="232">
        <f>RANK(S37,$S$5:$S$64,0)+COUNTIF($S$5:S37,S37)-1</f>
        <v>33</v>
      </c>
      <c r="AA37" s="233">
        <f t="shared" ref="AA37:AA64" si="24">IF(I37="A",R37,0)</f>
        <v>0</v>
      </c>
      <c r="AB37" s="234">
        <f t="shared" si="15"/>
        <v>0</v>
      </c>
      <c r="AC37" s="234">
        <f t="shared" ref="AC37:AC64" si="25">IF(I37="B",R37,0)</f>
        <v>0</v>
      </c>
      <c r="AD37" s="234">
        <f t="shared" si="16"/>
        <v>0</v>
      </c>
      <c r="AE37" s="234">
        <f t="shared" ref="AE37:AE64" si="26">IF(I37="C",R37,0)</f>
        <v>0</v>
      </c>
      <c r="AF37" s="234">
        <f t="shared" si="17"/>
        <v>0</v>
      </c>
      <c r="AG37" s="234">
        <f t="shared" ref="AG37:AG64" si="27">IF(I37="D",R37,0)</f>
        <v>0</v>
      </c>
      <c r="AH37" s="234">
        <f t="shared" si="18"/>
        <v>0</v>
      </c>
      <c r="AI37" s="234">
        <f t="shared" ref="AI37:AI64" si="28">IF(I37="E",R37,0)</f>
        <v>0</v>
      </c>
      <c r="AJ37" s="234">
        <f t="shared" si="19"/>
        <v>0</v>
      </c>
      <c r="AK37" s="234">
        <f t="shared" ref="AK37:AK64" ca="1" si="29">INDEX($S$5:$S$64,MATCH(W37,$K$5:$K$64,0))</f>
        <v>0</v>
      </c>
    </row>
    <row r="38" spans="3:37" ht="23.1" customHeight="1">
      <c r="C38" s="235">
        <v>34</v>
      </c>
      <c r="D38" s="236" t="str">
        <f t="shared" si="10"/>
        <v/>
      </c>
      <c r="E38" s="237" t="str">
        <f>IF(ISBLANK('Flight Groups'!C39),"",'Flight Groups'!J39)</f>
        <v/>
      </c>
      <c r="F38" s="237">
        <f t="shared" si="11"/>
        <v>5</v>
      </c>
      <c r="G38" s="237" t="str">
        <f>IF(ISBLANK('Flight Groups'!C39),"",'Flight Groups'!C39)</f>
        <v/>
      </c>
      <c r="H38" s="237" t="str">
        <f t="shared" si="20"/>
        <v/>
      </c>
      <c r="I38" s="488" t="str">
        <f>IF(ISBLANK('Flight Groups'!C39),"",IF(H38=1,"A",IF(H38=2,"B",IF(H38=3,"C",IF(H38=4,"D","E")))))</f>
        <v/>
      </c>
      <c r="J38" s="237" t="str">
        <f>IF(G38="","",(RANK(F38,$F$5:$F$64,0)+COUNTIF($F$5:F38,F38)-1))</f>
        <v/>
      </c>
      <c r="K38" s="238" t="str">
        <f t="shared" ca="1" si="12"/>
        <v/>
      </c>
      <c r="L38" s="294"/>
      <c r="M38" s="295"/>
      <c r="N38" s="239"/>
      <c r="O38" s="239"/>
      <c r="P38" s="546"/>
      <c r="Q38" s="588">
        <f t="shared" si="13"/>
        <v>0</v>
      </c>
      <c r="R38" s="434">
        <f>IF(ISBLANK('Flight Groups'!C39),0,IF(P38="yes",0,(IF(L38=$L$2,L38*60-M38,IF(L38&gt;$L$2,($L$2*60)-(L38-$L$2)*60-M38,L38*60+M38)))-Q38+O38))</f>
        <v>0</v>
      </c>
      <c r="S38" s="399">
        <f t="shared" si="21"/>
        <v>0</v>
      </c>
      <c r="T38" s="240">
        <f t="shared" si="22"/>
        <v>5</v>
      </c>
      <c r="U38" s="241"/>
      <c r="V38" s="278">
        <v>34</v>
      </c>
      <c r="W38" s="230" t="str">
        <f t="shared" ca="1" si="23"/>
        <v/>
      </c>
      <c r="X38" s="402">
        <f t="shared" ca="1" si="14"/>
        <v>0</v>
      </c>
      <c r="Y38" s="39" t="str">
        <f t="shared" ca="1" si="3"/>
        <v/>
      </c>
      <c r="Z38" s="232">
        <f>RANK(S38,$S$5:$S$64,0)+COUNTIF($S$5:S38,S38)-1</f>
        <v>34</v>
      </c>
      <c r="AA38" s="233">
        <f t="shared" si="24"/>
        <v>0</v>
      </c>
      <c r="AB38" s="234">
        <f t="shared" si="15"/>
        <v>0</v>
      </c>
      <c r="AC38" s="234">
        <f t="shared" si="25"/>
        <v>0</v>
      </c>
      <c r="AD38" s="234">
        <f t="shared" si="16"/>
        <v>0</v>
      </c>
      <c r="AE38" s="234">
        <f t="shared" si="26"/>
        <v>0</v>
      </c>
      <c r="AF38" s="234">
        <f t="shared" si="17"/>
        <v>0</v>
      </c>
      <c r="AG38" s="234">
        <f t="shared" si="27"/>
        <v>0</v>
      </c>
      <c r="AH38" s="234">
        <f t="shared" si="18"/>
        <v>0</v>
      </c>
      <c r="AI38" s="234">
        <f t="shared" si="28"/>
        <v>0</v>
      </c>
      <c r="AJ38" s="234">
        <f t="shared" si="19"/>
        <v>0</v>
      </c>
      <c r="AK38" s="234">
        <f t="shared" ca="1" si="29"/>
        <v>0</v>
      </c>
    </row>
    <row r="39" spans="3:37" ht="23.1" customHeight="1">
      <c r="C39" s="235">
        <v>35</v>
      </c>
      <c r="D39" s="236" t="str">
        <f t="shared" si="10"/>
        <v/>
      </c>
      <c r="E39" s="237" t="str">
        <f>IF(ISBLANK('Flight Groups'!C40),"",'Flight Groups'!J40)</f>
        <v/>
      </c>
      <c r="F39" s="237">
        <f t="shared" si="11"/>
        <v>5</v>
      </c>
      <c r="G39" s="237" t="str">
        <f>IF(ISBLANK('Flight Groups'!C40),"",'Flight Groups'!C40)</f>
        <v/>
      </c>
      <c r="H39" s="237" t="str">
        <f t="shared" si="20"/>
        <v/>
      </c>
      <c r="I39" s="488" t="str">
        <f>IF(ISBLANK('Flight Groups'!C40),"",IF(H39=1,"A",IF(H39=2,"B",IF(H39=3,"C",IF(H39=4,"D","E")))))</f>
        <v/>
      </c>
      <c r="J39" s="237" t="str">
        <f>IF(G39="","",(RANK(F39,$F$5:$F$64,0)+COUNTIF($F$5:F39,F39)-1))</f>
        <v/>
      </c>
      <c r="K39" s="238" t="str">
        <f t="shared" ca="1" si="12"/>
        <v/>
      </c>
      <c r="L39" s="294"/>
      <c r="M39" s="295"/>
      <c r="N39" s="239"/>
      <c r="O39" s="239"/>
      <c r="P39" s="546"/>
      <c r="Q39" s="588">
        <f t="shared" si="13"/>
        <v>0</v>
      </c>
      <c r="R39" s="434">
        <f>IF(ISBLANK('Flight Groups'!C40),0,IF(P39="yes",0,(IF(L39=$L$2,L39*60-M39,IF(L39&gt;$L$2,($L$2*60)-(L39-$L$2)*60-M39,L39*60+M39)))-Q39+O39))</f>
        <v>0</v>
      </c>
      <c r="S39" s="399">
        <f t="shared" si="21"/>
        <v>0</v>
      </c>
      <c r="T39" s="240">
        <f t="shared" si="22"/>
        <v>5</v>
      </c>
      <c r="U39" s="242"/>
      <c r="V39" s="278">
        <v>35</v>
      </c>
      <c r="W39" s="230" t="str">
        <f t="shared" ca="1" si="23"/>
        <v/>
      </c>
      <c r="X39" s="402">
        <f t="shared" ca="1" si="14"/>
        <v>0</v>
      </c>
      <c r="Y39" s="39" t="str">
        <f t="shared" ca="1" si="3"/>
        <v/>
      </c>
      <c r="Z39" s="232">
        <f>RANK(S39,$S$5:$S$64,0)+COUNTIF($S$5:S39,S39)-1</f>
        <v>35</v>
      </c>
      <c r="AA39" s="233">
        <f t="shared" si="24"/>
        <v>0</v>
      </c>
      <c r="AB39" s="234">
        <f t="shared" si="15"/>
        <v>0</v>
      </c>
      <c r="AC39" s="234">
        <f t="shared" si="25"/>
        <v>0</v>
      </c>
      <c r="AD39" s="234">
        <f t="shared" si="16"/>
        <v>0</v>
      </c>
      <c r="AE39" s="234">
        <f t="shared" si="26"/>
        <v>0</v>
      </c>
      <c r="AF39" s="234">
        <f t="shared" si="17"/>
        <v>0</v>
      </c>
      <c r="AG39" s="234">
        <f t="shared" si="27"/>
        <v>0</v>
      </c>
      <c r="AH39" s="234">
        <f t="shared" si="18"/>
        <v>0</v>
      </c>
      <c r="AI39" s="234">
        <f t="shared" si="28"/>
        <v>0</v>
      </c>
      <c r="AJ39" s="234">
        <f t="shared" si="19"/>
        <v>0</v>
      </c>
      <c r="AK39" s="234">
        <f t="shared" ca="1" si="29"/>
        <v>0</v>
      </c>
    </row>
    <row r="40" spans="3:37" ht="23.1" customHeight="1">
      <c r="C40" s="235">
        <v>36</v>
      </c>
      <c r="D40" s="236" t="str">
        <f t="shared" si="10"/>
        <v/>
      </c>
      <c r="E40" s="237" t="str">
        <f>IF(ISBLANK('Flight Groups'!C41),"",'Flight Groups'!J41)</f>
        <v/>
      </c>
      <c r="F40" s="237">
        <f t="shared" si="11"/>
        <v>5</v>
      </c>
      <c r="G40" s="237" t="str">
        <f>IF(ISBLANK('Flight Groups'!C41),"",'Flight Groups'!C41)</f>
        <v/>
      </c>
      <c r="H40" s="237" t="str">
        <f t="shared" si="20"/>
        <v/>
      </c>
      <c r="I40" s="488" t="str">
        <f>IF(ISBLANK('Flight Groups'!C41),"",IF(H40=1,"A",IF(H40=2,"B",IF(H40=3,"C",IF(H40=4,"D","E")))))</f>
        <v/>
      </c>
      <c r="J40" s="237" t="str">
        <f>IF(G40="","",(RANK(F40,$F$5:$F$64,0)+COUNTIF($F$5:F40,F40)-1))</f>
        <v/>
      </c>
      <c r="K40" s="238" t="str">
        <f t="shared" ca="1" si="12"/>
        <v/>
      </c>
      <c r="L40" s="294"/>
      <c r="M40" s="295"/>
      <c r="N40" s="239"/>
      <c r="O40" s="239"/>
      <c r="P40" s="546"/>
      <c r="Q40" s="588">
        <f t="shared" si="13"/>
        <v>0</v>
      </c>
      <c r="R40" s="434">
        <f>IF(ISBLANK('Flight Groups'!C41),0,IF(P40="yes",0,(IF(L40=$L$2,L40*60-M40,IF(L40&gt;$L$2,($L$2*60)-(L40-$L$2)*60-M40,L40*60+M40)))-Q40+O40))</f>
        <v>0</v>
      </c>
      <c r="S40" s="399">
        <f t="shared" si="21"/>
        <v>0</v>
      </c>
      <c r="T40" s="240">
        <f t="shared" si="22"/>
        <v>5</v>
      </c>
      <c r="U40" s="35"/>
      <c r="V40" s="278">
        <v>36</v>
      </c>
      <c r="W40" s="230" t="str">
        <f t="shared" ca="1" si="23"/>
        <v/>
      </c>
      <c r="X40" s="402">
        <f t="shared" ca="1" si="14"/>
        <v>0</v>
      </c>
      <c r="Y40" s="39" t="str">
        <f t="shared" ca="1" si="3"/>
        <v/>
      </c>
      <c r="Z40" s="232">
        <f>RANK(S40,$S$5:$S$64,0)+COUNTIF($S$5:S40,S40)-1</f>
        <v>36</v>
      </c>
      <c r="AA40" s="233">
        <f t="shared" si="24"/>
        <v>0</v>
      </c>
      <c r="AB40" s="234">
        <f t="shared" si="15"/>
        <v>0</v>
      </c>
      <c r="AC40" s="234">
        <f t="shared" si="25"/>
        <v>0</v>
      </c>
      <c r="AD40" s="234">
        <f t="shared" si="16"/>
        <v>0</v>
      </c>
      <c r="AE40" s="234">
        <f t="shared" si="26"/>
        <v>0</v>
      </c>
      <c r="AF40" s="234">
        <f t="shared" si="17"/>
        <v>0</v>
      </c>
      <c r="AG40" s="234">
        <f t="shared" si="27"/>
        <v>0</v>
      </c>
      <c r="AH40" s="234">
        <f t="shared" si="18"/>
        <v>0</v>
      </c>
      <c r="AI40" s="234">
        <f t="shared" si="28"/>
        <v>0</v>
      </c>
      <c r="AJ40" s="234">
        <f t="shared" si="19"/>
        <v>0</v>
      </c>
      <c r="AK40" s="234">
        <f t="shared" ca="1" si="29"/>
        <v>0</v>
      </c>
    </row>
    <row r="41" spans="3:37" ht="23.1" customHeight="1">
      <c r="C41" s="235">
        <v>37</v>
      </c>
      <c r="D41" s="236" t="str">
        <f t="shared" si="10"/>
        <v/>
      </c>
      <c r="E41" s="237" t="str">
        <f>IF(ISBLANK('Flight Groups'!C42),"",'Flight Groups'!J42)</f>
        <v/>
      </c>
      <c r="F41" s="237">
        <f t="shared" si="11"/>
        <v>5</v>
      </c>
      <c r="G41" s="237" t="str">
        <f>IF(ISBLANK('Flight Groups'!C42),"",'Flight Groups'!C42)</f>
        <v/>
      </c>
      <c r="H41" s="237" t="str">
        <f t="shared" si="20"/>
        <v/>
      </c>
      <c r="I41" s="488" t="str">
        <f>IF(ISBLANK('Flight Groups'!C42),"",IF(H41=1,"A",IF(H41=2,"B",IF(H41=3,"C",IF(H41=4,"D","E")))))</f>
        <v/>
      </c>
      <c r="J41" s="237" t="str">
        <f>IF(G41="","",(RANK(F41,$F$5:$F$64,0)+COUNTIF($F$5:F41,F41)-1))</f>
        <v/>
      </c>
      <c r="K41" s="238" t="str">
        <f t="shared" ca="1" si="12"/>
        <v/>
      </c>
      <c r="L41" s="294"/>
      <c r="M41" s="295"/>
      <c r="N41" s="239"/>
      <c r="O41" s="239"/>
      <c r="P41" s="546"/>
      <c r="Q41" s="588">
        <f t="shared" si="13"/>
        <v>0</v>
      </c>
      <c r="R41" s="434">
        <f>IF(ISBLANK('Flight Groups'!C42),0,IF(P41="yes",0,(IF(L41=$L$2,L41*60-M41,IF(L41&gt;$L$2,($L$2*60)-(L41-$L$2)*60-M41,L41*60+M41)))-Q41+O41))</f>
        <v>0</v>
      </c>
      <c r="S41" s="399">
        <f t="shared" si="21"/>
        <v>0</v>
      </c>
      <c r="T41" s="240">
        <f t="shared" si="22"/>
        <v>5</v>
      </c>
      <c r="U41" s="243"/>
      <c r="V41" s="278">
        <v>37</v>
      </c>
      <c r="W41" s="230" t="str">
        <f t="shared" ca="1" si="23"/>
        <v/>
      </c>
      <c r="X41" s="402">
        <f t="shared" ca="1" si="14"/>
        <v>0</v>
      </c>
      <c r="Y41" s="39" t="str">
        <f t="shared" ca="1" si="3"/>
        <v/>
      </c>
      <c r="Z41" s="232">
        <f>RANK(S41,$S$5:$S$64,0)+COUNTIF($S$5:S41,S41)-1</f>
        <v>37</v>
      </c>
      <c r="AA41" s="233">
        <f t="shared" si="24"/>
        <v>0</v>
      </c>
      <c r="AB41" s="234">
        <f t="shared" si="15"/>
        <v>0</v>
      </c>
      <c r="AC41" s="234">
        <f t="shared" si="25"/>
        <v>0</v>
      </c>
      <c r="AD41" s="234">
        <f t="shared" si="16"/>
        <v>0</v>
      </c>
      <c r="AE41" s="234">
        <f t="shared" si="26"/>
        <v>0</v>
      </c>
      <c r="AF41" s="234">
        <f t="shared" si="17"/>
        <v>0</v>
      </c>
      <c r="AG41" s="234">
        <f t="shared" si="27"/>
        <v>0</v>
      </c>
      <c r="AH41" s="234">
        <f t="shared" si="18"/>
        <v>0</v>
      </c>
      <c r="AI41" s="234">
        <f t="shared" si="28"/>
        <v>0</v>
      </c>
      <c r="AJ41" s="234">
        <f t="shared" si="19"/>
        <v>0</v>
      </c>
      <c r="AK41" s="234">
        <f t="shared" ca="1" si="29"/>
        <v>0</v>
      </c>
    </row>
    <row r="42" spans="3:37" ht="23.1" customHeight="1">
      <c r="C42" s="235">
        <v>38</v>
      </c>
      <c r="D42" s="236" t="str">
        <f t="shared" si="10"/>
        <v/>
      </c>
      <c r="E42" s="237" t="str">
        <f>IF(ISBLANK('Flight Groups'!C43),"",'Flight Groups'!J43)</f>
        <v/>
      </c>
      <c r="F42" s="237">
        <f t="shared" si="11"/>
        <v>5</v>
      </c>
      <c r="G42" s="237" t="str">
        <f>IF(ISBLANK('Flight Groups'!C43),"",'Flight Groups'!C43)</f>
        <v/>
      </c>
      <c r="H42" s="237" t="str">
        <f t="shared" si="20"/>
        <v/>
      </c>
      <c r="I42" s="488" t="str">
        <f>IF(ISBLANK('Flight Groups'!C43),"",IF(H42=1,"A",IF(H42=2,"B",IF(H42=3,"C",IF(H42=4,"D","E")))))</f>
        <v/>
      </c>
      <c r="J42" s="237" t="str">
        <f>IF(G42="","",(RANK(F42,$F$5:$F$64,0)+COUNTIF($F$5:F42,F42)-1))</f>
        <v/>
      </c>
      <c r="K42" s="238" t="str">
        <f t="shared" ca="1" si="12"/>
        <v/>
      </c>
      <c r="L42" s="294"/>
      <c r="M42" s="295"/>
      <c r="N42" s="239"/>
      <c r="O42" s="239"/>
      <c r="P42" s="546"/>
      <c r="Q42" s="588">
        <f t="shared" si="13"/>
        <v>0</v>
      </c>
      <c r="R42" s="434">
        <f>IF(ISBLANK('Flight Groups'!C43),0,IF(P42="yes",0,(IF(L42=$L$2,L42*60-M42,IF(L42&gt;$L$2,($L$2*60)-(L42-$L$2)*60-M42,L42*60+M42)))-Q42+O42))</f>
        <v>0</v>
      </c>
      <c r="S42" s="399">
        <f t="shared" si="21"/>
        <v>0</v>
      </c>
      <c r="T42" s="240">
        <f t="shared" si="22"/>
        <v>5</v>
      </c>
      <c r="U42" s="243"/>
      <c r="V42" s="278">
        <v>38</v>
      </c>
      <c r="W42" s="230" t="str">
        <f t="shared" ca="1" si="23"/>
        <v/>
      </c>
      <c r="X42" s="402">
        <f t="shared" ca="1" si="14"/>
        <v>0</v>
      </c>
      <c r="Y42" s="39" t="str">
        <f t="shared" ca="1" si="3"/>
        <v/>
      </c>
      <c r="Z42" s="232">
        <f>RANK(S42,$S$5:$S$64,0)+COUNTIF($S$5:S42,S42)-1</f>
        <v>38</v>
      </c>
      <c r="AA42" s="233">
        <f t="shared" si="24"/>
        <v>0</v>
      </c>
      <c r="AB42" s="234">
        <f t="shared" si="15"/>
        <v>0</v>
      </c>
      <c r="AC42" s="234">
        <f t="shared" si="25"/>
        <v>0</v>
      </c>
      <c r="AD42" s="234">
        <f t="shared" si="16"/>
        <v>0</v>
      </c>
      <c r="AE42" s="234">
        <f t="shared" si="26"/>
        <v>0</v>
      </c>
      <c r="AF42" s="234">
        <f t="shared" si="17"/>
        <v>0</v>
      </c>
      <c r="AG42" s="234">
        <f t="shared" si="27"/>
        <v>0</v>
      </c>
      <c r="AH42" s="234">
        <f t="shared" si="18"/>
        <v>0</v>
      </c>
      <c r="AI42" s="234">
        <f t="shared" si="28"/>
        <v>0</v>
      </c>
      <c r="AJ42" s="234">
        <f t="shared" si="19"/>
        <v>0</v>
      </c>
      <c r="AK42" s="234">
        <f t="shared" ca="1" si="29"/>
        <v>0</v>
      </c>
    </row>
    <row r="43" spans="3:37" ht="23.1" customHeight="1">
      <c r="C43" s="235">
        <v>39</v>
      </c>
      <c r="D43" s="236" t="str">
        <f t="shared" si="10"/>
        <v/>
      </c>
      <c r="E43" s="237" t="str">
        <f>IF(ISBLANK('Flight Groups'!C44),"",'Flight Groups'!J44)</f>
        <v/>
      </c>
      <c r="F43" s="237">
        <f t="shared" si="11"/>
        <v>5</v>
      </c>
      <c r="G43" s="237" t="str">
        <f>IF(ISBLANK('Flight Groups'!C44),"",'Flight Groups'!C44)</f>
        <v/>
      </c>
      <c r="H43" s="237" t="str">
        <f t="shared" si="20"/>
        <v/>
      </c>
      <c r="I43" s="488" t="str">
        <f>IF(ISBLANK('Flight Groups'!C44),"",IF(H43=1,"A",IF(H43=2,"B",IF(H43=3,"C",IF(H43=4,"D","E")))))</f>
        <v/>
      </c>
      <c r="J43" s="237" t="str">
        <f>IF(G43="","",(RANK(F43,$F$5:$F$64,0)+COUNTIF($F$5:F43,F43)-1))</f>
        <v/>
      </c>
      <c r="K43" s="238" t="str">
        <f t="shared" ca="1" si="12"/>
        <v/>
      </c>
      <c r="L43" s="294"/>
      <c r="M43" s="295"/>
      <c r="N43" s="239"/>
      <c r="O43" s="239"/>
      <c r="P43" s="546"/>
      <c r="Q43" s="588">
        <f t="shared" si="13"/>
        <v>0</v>
      </c>
      <c r="R43" s="434">
        <f>IF(ISBLANK('Flight Groups'!C44),0,IF(P43="yes",0,(IF(L43=$L$2,L43*60-M43,IF(L43&gt;$L$2,($L$2*60)-(L43-$L$2)*60-M43,L43*60+M43)))-Q43+O43))</f>
        <v>0</v>
      </c>
      <c r="S43" s="399">
        <f t="shared" si="21"/>
        <v>0</v>
      </c>
      <c r="T43" s="240">
        <f t="shared" si="22"/>
        <v>5</v>
      </c>
      <c r="U43" s="243"/>
      <c r="V43" s="278">
        <v>39</v>
      </c>
      <c r="W43" s="230" t="str">
        <f t="shared" ca="1" si="23"/>
        <v/>
      </c>
      <c r="X43" s="402">
        <f t="shared" ca="1" si="14"/>
        <v>0</v>
      </c>
      <c r="Y43" s="39" t="str">
        <f t="shared" ca="1" si="3"/>
        <v/>
      </c>
      <c r="Z43" s="232">
        <f>RANK(S43,$S$5:$S$64,0)+COUNTIF($S$5:S43,S43)-1</f>
        <v>39</v>
      </c>
      <c r="AA43" s="233">
        <f t="shared" si="24"/>
        <v>0</v>
      </c>
      <c r="AB43" s="234">
        <f t="shared" si="15"/>
        <v>0</v>
      </c>
      <c r="AC43" s="234">
        <f t="shared" si="25"/>
        <v>0</v>
      </c>
      <c r="AD43" s="234">
        <f t="shared" si="16"/>
        <v>0</v>
      </c>
      <c r="AE43" s="234">
        <f t="shared" si="26"/>
        <v>0</v>
      </c>
      <c r="AF43" s="234">
        <f t="shared" si="17"/>
        <v>0</v>
      </c>
      <c r="AG43" s="234">
        <f t="shared" si="27"/>
        <v>0</v>
      </c>
      <c r="AH43" s="234">
        <f t="shared" si="18"/>
        <v>0</v>
      </c>
      <c r="AI43" s="234">
        <f t="shared" si="28"/>
        <v>0</v>
      </c>
      <c r="AJ43" s="234">
        <f t="shared" si="19"/>
        <v>0</v>
      </c>
      <c r="AK43" s="234">
        <f t="shared" ca="1" si="29"/>
        <v>0</v>
      </c>
    </row>
    <row r="44" spans="3:37" ht="23.1" customHeight="1">
      <c r="C44" s="235">
        <v>40</v>
      </c>
      <c r="D44" s="236" t="str">
        <f t="shared" si="10"/>
        <v/>
      </c>
      <c r="E44" s="237" t="str">
        <f>IF(ISBLANK('Flight Groups'!C45),"",'Flight Groups'!J45)</f>
        <v/>
      </c>
      <c r="F44" s="237">
        <f t="shared" si="11"/>
        <v>5</v>
      </c>
      <c r="G44" s="237" t="str">
        <f>IF(ISBLANK('Flight Groups'!C45),"",'Flight Groups'!C45)</f>
        <v/>
      </c>
      <c r="H44" s="237" t="str">
        <f t="shared" si="20"/>
        <v/>
      </c>
      <c r="I44" s="488" t="str">
        <f>IF(ISBLANK('Flight Groups'!C45),"",IF(H44=1,"A",IF(H44=2,"B",IF(H44=3,"C",IF(H44=4,"D","E")))))</f>
        <v/>
      </c>
      <c r="J44" s="237" t="str">
        <f>IF(G44="","",(RANK(F44,$F$5:$F$64,0)+COUNTIF($F$5:F44,F44)-1))</f>
        <v/>
      </c>
      <c r="K44" s="238" t="str">
        <f t="shared" ca="1" si="12"/>
        <v/>
      </c>
      <c r="L44" s="294"/>
      <c r="M44" s="295"/>
      <c r="N44" s="239"/>
      <c r="O44" s="239"/>
      <c r="P44" s="546"/>
      <c r="Q44" s="588">
        <f t="shared" si="13"/>
        <v>0</v>
      </c>
      <c r="R44" s="434">
        <f>IF(ISBLANK('Flight Groups'!C45),0,IF(P44="yes",0,(IF(L44=$L$2,L44*60-M44,IF(L44&gt;$L$2,($L$2*60)-(L44-$L$2)*60-M44,L44*60+M44)))-Q44+O44))</f>
        <v>0</v>
      </c>
      <c r="S44" s="399">
        <f t="shared" si="21"/>
        <v>0</v>
      </c>
      <c r="T44" s="240">
        <f t="shared" si="22"/>
        <v>5</v>
      </c>
      <c r="U44" s="243"/>
      <c r="V44" s="278">
        <v>40</v>
      </c>
      <c r="W44" s="230" t="str">
        <f t="shared" ca="1" si="23"/>
        <v/>
      </c>
      <c r="X44" s="402">
        <f t="shared" ca="1" si="14"/>
        <v>0</v>
      </c>
      <c r="Y44" s="39" t="str">
        <f t="shared" ca="1" si="3"/>
        <v/>
      </c>
      <c r="Z44" s="232">
        <f>RANK(S44,$S$5:$S$64,0)+COUNTIF($S$5:S44,S44)-1</f>
        <v>40</v>
      </c>
      <c r="AA44" s="233">
        <f t="shared" si="24"/>
        <v>0</v>
      </c>
      <c r="AB44" s="234">
        <f t="shared" si="15"/>
        <v>0</v>
      </c>
      <c r="AC44" s="234">
        <f t="shared" si="25"/>
        <v>0</v>
      </c>
      <c r="AD44" s="234">
        <f t="shared" si="16"/>
        <v>0</v>
      </c>
      <c r="AE44" s="234">
        <f t="shared" si="26"/>
        <v>0</v>
      </c>
      <c r="AF44" s="234">
        <f t="shared" si="17"/>
        <v>0</v>
      </c>
      <c r="AG44" s="234">
        <f t="shared" si="27"/>
        <v>0</v>
      </c>
      <c r="AH44" s="234">
        <f t="shared" si="18"/>
        <v>0</v>
      </c>
      <c r="AI44" s="234">
        <f t="shared" si="28"/>
        <v>0</v>
      </c>
      <c r="AJ44" s="234">
        <f t="shared" si="19"/>
        <v>0</v>
      </c>
      <c r="AK44" s="234">
        <f t="shared" ca="1" si="29"/>
        <v>0</v>
      </c>
    </row>
    <row r="45" spans="3:37" ht="23.1" customHeight="1">
      <c r="C45" s="235">
        <v>41</v>
      </c>
      <c r="D45" s="236" t="str">
        <f t="shared" si="10"/>
        <v/>
      </c>
      <c r="E45" s="237" t="str">
        <f>IF(ISBLANK('Flight Groups'!C46),"",'Flight Groups'!J46)</f>
        <v/>
      </c>
      <c r="F45" s="237">
        <f t="shared" si="11"/>
        <v>5</v>
      </c>
      <c r="G45" s="237" t="str">
        <f>IF(ISBLANK('Flight Groups'!C46),"",'Flight Groups'!C46)</f>
        <v/>
      </c>
      <c r="H45" s="237" t="str">
        <f t="shared" si="20"/>
        <v/>
      </c>
      <c r="I45" s="488" t="str">
        <f>IF(ISBLANK('Flight Groups'!C46),"",IF(H45=1,"A",IF(H45=2,"B",IF(H45=3,"C",IF(H45=4,"D","E")))))</f>
        <v/>
      </c>
      <c r="J45" s="237" t="str">
        <f>IF(G45="","",(RANK(F45,$F$5:$F$64,0)+COUNTIF($F$5:F45,F45)-1))</f>
        <v/>
      </c>
      <c r="K45" s="238" t="str">
        <f t="shared" ca="1" si="12"/>
        <v/>
      </c>
      <c r="L45" s="294"/>
      <c r="M45" s="295"/>
      <c r="N45" s="239"/>
      <c r="O45" s="239"/>
      <c r="P45" s="546"/>
      <c r="Q45" s="588">
        <f t="shared" si="13"/>
        <v>0</v>
      </c>
      <c r="R45" s="434">
        <f>IF(ISBLANK('Flight Groups'!C46),0,IF(P45="yes",0,(IF(L45=$L$2,L45*60-M45,IF(L45&gt;$L$2,($L$2*60)-(L45-$L$2)*60-M45,L45*60+M45)))-Q45+O45))</f>
        <v>0</v>
      </c>
      <c r="S45" s="399">
        <f t="shared" si="21"/>
        <v>0</v>
      </c>
      <c r="T45" s="240">
        <f t="shared" si="22"/>
        <v>5</v>
      </c>
      <c r="U45" s="243"/>
      <c r="V45" s="278">
        <v>41</v>
      </c>
      <c r="W45" s="230" t="str">
        <f t="shared" ca="1" si="23"/>
        <v/>
      </c>
      <c r="X45" s="402">
        <f t="shared" ca="1" si="14"/>
        <v>0</v>
      </c>
      <c r="Y45" s="39" t="str">
        <f t="shared" ca="1" si="3"/>
        <v/>
      </c>
      <c r="Z45" s="232">
        <f>RANK(S45,$S$5:$S$64,0)+COUNTIF($S$5:S45,S45)-1</f>
        <v>41</v>
      </c>
      <c r="AA45" s="233">
        <f t="shared" si="24"/>
        <v>0</v>
      </c>
      <c r="AB45" s="234">
        <f t="shared" si="15"/>
        <v>0</v>
      </c>
      <c r="AC45" s="234">
        <f t="shared" si="25"/>
        <v>0</v>
      </c>
      <c r="AD45" s="234">
        <f t="shared" si="16"/>
        <v>0</v>
      </c>
      <c r="AE45" s="234">
        <f t="shared" si="26"/>
        <v>0</v>
      </c>
      <c r="AF45" s="234">
        <f t="shared" si="17"/>
        <v>0</v>
      </c>
      <c r="AG45" s="234">
        <f t="shared" si="27"/>
        <v>0</v>
      </c>
      <c r="AH45" s="234">
        <f t="shared" si="18"/>
        <v>0</v>
      </c>
      <c r="AI45" s="234">
        <f t="shared" si="28"/>
        <v>0</v>
      </c>
      <c r="AJ45" s="234">
        <f t="shared" si="19"/>
        <v>0</v>
      </c>
      <c r="AK45" s="234">
        <f t="shared" ca="1" si="29"/>
        <v>0</v>
      </c>
    </row>
    <row r="46" spans="3:37" ht="23.1" customHeight="1">
      <c r="C46" s="235">
        <v>42</v>
      </c>
      <c r="D46" s="236" t="str">
        <f t="shared" si="10"/>
        <v/>
      </c>
      <c r="E46" s="237" t="str">
        <f>IF(ISBLANK('Flight Groups'!C47),"",'Flight Groups'!J47)</f>
        <v/>
      </c>
      <c r="F46" s="237">
        <f t="shared" si="11"/>
        <v>5</v>
      </c>
      <c r="G46" s="237" t="str">
        <f>IF(ISBLANK('Flight Groups'!C47),"",'Flight Groups'!C47)</f>
        <v/>
      </c>
      <c r="H46" s="237" t="str">
        <f t="shared" si="20"/>
        <v/>
      </c>
      <c r="I46" s="488" t="str">
        <f>IF(ISBLANK('Flight Groups'!C47),"",IF(H46=1,"A",IF(H46=2,"B",IF(H46=3,"C",IF(H46=4,"D","E")))))</f>
        <v/>
      </c>
      <c r="J46" s="237" t="str">
        <f>IF(G46="","",(RANK(F46,$F$5:$F$64,0)+COUNTIF($F$5:F46,F46)-1))</f>
        <v/>
      </c>
      <c r="K46" s="238" t="str">
        <f t="shared" ca="1" si="12"/>
        <v/>
      </c>
      <c r="L46" s="294"/>
      <c r="M46" s="295"/>
      <c r="N46" s="239"/>
      <c r="O46" s="239"/>
      <c r="P46" s="546"/>
      <c r="Q46" s="588">
        <f t="shared" si="13"/>
        <v>0</v>
      </c>
      <c r="R46" s="434">
        <f>IF(ISBLANK('Flight Groups'!C47),0,IF(P46="yes",0,(IF(L46=$L$2,L46*60-M46,IF(L46&gt;$L$2,($L$2*60)-(L46-$L$2)*60-M46,L46*60+M46)))-Q46+O46))</f>
        <v>0</v>
      </c>
      <c r="S46" s="399">
        <f t="shared" si="21"/>
        <v>0</v>
      </c>
      <c r="T46" s="240">
        <f t="shared" si="22"/>
        <v>5</v>
      </c>
      <c r="U46" s="243"/>
      <c r="V46" s="278">
        <v>42</v>
      </c>
      <c r="W46" s="230" t="str">
        <f t="shared" ca="1" si="23"/>
        <v/>
      </c>
      <c r="X46" s="402">
        <f t="shared" ca="1" si="14"/>
        <v>0</v>
      </c>
      <c r="Y46" s="39" t="str">
        <f t="shared" ca="1" si="3"/>
        <v/>
      </c>
      <c r="Z46" s="232">
        <f>RANK(S46,$S$5:$S$64,0)+COUNTIF($S$5:S46,S46)-1</f>
        <v>42</v>
      </c>
      <c r="AA46" s="233">
        <f t="shared" si="24"/>
        <v>0</v>
      </c>
      <c r="AB46" s="234">
        <f t="shared" si="15"/>
        <v>0</v>
      </c>
      <c r="AC46" s="234">
        <f t="shared" si="25"/>
        <v>0</v>
      </c>
      <c r="AD46" s="234">
        <f t="shared" si="16"/>
        <v>0</v>
      </c>
      <c r="AE46" s="234">
        <f t="shared" si="26"/>
        <v>0</v>
      </c>
      <c r="AF46" s="234">
        <f t="shared" si="17"/>
        <v>0</v>
      </c>
      <c r="AG46" s="234">
        <f t="shared" si="27"/>
        <v>0</v>
      </c>
      <c r="AH46" s="234">
        <f t="shared" si="18"/>
        <v>0</v>
      </c>
      <c r="AI46" s="234">
        <f t="shared" si="28"/>
        <v>0</v>
      </c>
      <c r="AJ46" s="234">
        <f t="shared" si="19"/>
        <v>0</v>
      </c>
      <c r="AK46" s="234">
        <f t="shared" ca="1" si="29"/>
        <v>0</v>
      </c>
    </row>
    <row r="47" spans="3:37" ht="23.1" customHeight="1">
      <c r="C47" s="235">
        <v>43</v>
      </c>
      <c r="D47" s="236" t="str">
        <f t="shared" si="10"/>
        <v/>
      </c>
      <c r="E47" s="237" t="str">
        <f>IF(ISBLANK('Flight Groups'!C48),"",'Flight Groups'!J48)</f>
        <v/>
      </c>
      <c r="F47" s="237">
        <f t="shared" si="11"/>
        <v>5</v>
      </c>
      <c r="G47" s="237" t="str">
        <f>IF(ISBLANK('Flight Groups'!C48),"",'Flight Groups'!C48)</f>
        <v/>
      </c>
      <c r="H47" s="237" t="str">
        <f t="shared" si="20"/>
        <v/>
      </c>
      <c r="I47" s="488" t="str">
        <f>IF(ISBLANK('Flight Groups'!C48),"",IF(H47=1,"A",IF(H47=2,"B",IF(H47=3,"C",IF(H47=4,"D","E")))))</f>
        <v/>
      </c>
      <c r="J47" s="237" t="str">
        <f>IF(G47="","",(RANK(F47,$F$5:$F$64,0)+COUNTIF($F$5:F47,F47)-1))</f>
        <v/>
      </c>
      <c r="K47" s="238" t="str">
        <f t="shared" ca="1" si="12"/>
        <v/>
      </c>
      <c r="L47" s="294"/>
      <c r="M47" s="295"/>
      <c r="N47" s="239"/>
      <c r="O47" s="239"/>
      <c r="P47" s="546"/>
      <c r="Q47" s="588">
        <f t="shared" si="13"/>
        <v>0</v>
      </c>
      <c r="R47" s="434">
        <f>IF(ISBLANK('Flight Groups'!C48),0,IF(P47="yes",0,(IF(L47=$L$2,L47*60-M47,IF(L47&gt;$L$2,($L$2*60)-(L47-$L$2)*60-M47,L47*60+M47)))-Q47+O47))</f>
        <v>0</v>
      </c>
      <c r="S47" s="399">
        <f t="shared" si="21"/>
        <v>0</v>
      </c>
      <c r="T47" s="240">
        <f t="shared" si="22"/>
        <v>5</v>
      </c>
      <c r="U47" s="243"/>
      <c r="V47" s="278">
        <v>43</v>
      </c>
      <c r="W47" s="230" t="str">
        <f t="shared" ca="1" si="23"/>
        <v/>
      </c>
      <c r="X47" s="402">
        <f t="shared" ca="1" si="14"/>
        <v>0</v>
      </c>
      <c r="Y47" s="39" t="str">
        <f t="shared" ca="1" si="3"/>
        <v/>
      </c>
      <c r="Z47" s="232">
        <f>RANK(S47,$S$5:$S$64,0)+COUNTIF($S$5:S47,S47)-1</f>
        <v>43</v>
      </c>
      <c r="AA47" s="233">
        <f t="shared" si="24"/>
        <v>0</v>
      </c>
      <c r="AB47" s="234">
        <f t="shared" si="15"/>
        <v>0</v>
      </c>
      <c r="AC47" s="234">
        <f t="shared" si="25"/>
        <v>0</v>
      </c>
      <c r="AD47" s="234">
        <f t="shared" si="16"/>
        <v>0</v>
      </c>
      <c r="AE47" s="234">
        <f t="shared" si="26"/>
        <v>0</v>
      </c>
      <c r="AF47" s="234">
        <f t="shared" si="17"/>
        <v>0</v>
      </c>
      <c r="AG47" s="234">
        <f t="shared" si="27"/>
        <v>0</v>
      </c>
      <c r="AH47" s="234">
        <f t="shared" si="18"/>
        <v>0</v>
      </c>
      <c r="AI47" s="234">
        <f t="shared" si="28"/>
        <v>0</v>
      </c>
      <c r="AJ47" s="234">
        <f t="shared" si="19"/>
        <v>0</v>
      </c>
      <c r="AK47" s="234">
        <f t="shared" ca="1" si="29"/>
        <v>0</v>
      </c>
    </row>
    <row r="48" spans="3:37" ht="23.1" customHeight="1">
      <c r="C48" s="235">
        <v>44</v>
      </c>
      <c r="D48" s="236" t="str">
        <f t="shared" si="10"/>
        <v/>
      </c>
      <c r="E48" s="237" t="str">
        <f>IF(ISBLANK('Flight Groups'!C49),"",'Flight Groups'!J49)</f>
        <v/>
      </c>
      <c r="F48" s="237">
        <f t="shared" si="11"/>
        <v>5</v>
      </c>
      <c r="G48" s="237" t="str">
        <f>IF(ISBLANK('Flight Groups'!C49),"",'Flight Groups'!C49)</f>
        <v/>
      </c>
      <c r="H48" s="237" t="str">
        <f t="shared" si="20"/>
        <v/>
      </c>
      <c r="I48" s="488" t="str">
        <f>IF(ISBLANK('Flight Groups'!C49),"",IF(H48=1,"A",IF(H48=2,"B",IF(H48=3,"C",IF(H48=4,"D","E")))))</f>
        <v/>
      </c>
      <c r="J48" s="237" t="str">
        <f>IF(G48="","",(RANK(F48,$F$5:$F$64,0)+COUNTIF($F$5:F48,F48)-1))</f>
        <v/>
      </c>
      <c r="K48" s="238" t="str">
        <f t="shared" ca="1" si="12"/>
        <v/>
      </c>
      <c r="L48" s="294"/>
      <c r="M48" s="295"/>
      <c r="N48" s="239"/>
      <c r="O48" s="239"/>
      <c r="P48" s="546"/>
      <c r="Q48" s="588">
        <f t="shared" si="13"/>
        <v>0</v>
      </c>
      <c r="R48" s="434">
        <f>IF(ISBLANK('Flight Groups'!C49),0,IF(P48="yes",0,(IF(L48=$L$2,L48*60-M48,IF(L48&gt;$L$2,($L$2*60)-(L48-$L$2)*60-M48,L48*60+M48)))-Q48+O48))</f>
        <v>0</v>
      </c>
      <c r="S48" s="399">
        <f t="shared" si="21"/>
        <v>0</v>
      </c>
      <c r="T48" s="240">
        <f t="shared" si="22"/>
        <v>5</v>
      </c>
      <c r="U48" s="241"/>
      <c r="V48" s="278">
        <v>44</v>
      </c>
      <c r="W48" s="230" t="str">
        <f t="shared" ca="1" si="23"/>
        <v/>
      </c>
      <c r="X48" s="402">
        <f t="shared" ca="1" si="14"/>
        <v>0</v>
      </c>
      <c r="Y48" s="39" t="str">
        <f t="shared" ca="1" si="3"/>
        <v/>
      </c>
      <c r="Z48" s="232">
        <f>RANK(S48,$S$5:$S$64,0)+COUNTIF($S$5:S48,S48)-1</f>
        <v>44</v>
      </c>
      <c r="AA48" s="233">
        <f t="shared" si="24"/>
        <v>0</v>
      </c>
      <c r="AB48" s="234">
        <f t="shared" si="15"/>
        <v>0</v>
      </c>
      <c r="AC48" s="234">
        <f t="shared" si="25"/>
        <v>0</v>
      </c>
      <c r="AD48" s="234">
        <f t="shared" si="16"/>
        <v>0</v>
      </c>
      <c r="AE48" s="234">
        <f t="shared" si="26"/>
        <v>0</v>
      </c>
      <c r="AF48" s="234">
        <f t="shared" si="17"/>
        <v>0</v>
      </c>
      <c r="AG48" s="234">
        <f t="shared" si="27"/>
        <v>0</v>
      </c>
      <c r="AH48" s="234">
        <f t="shared" si="18"/>
        <v>0</v>
      </c>
      <c r="AI48" s="234">
        <f t="shared" si="28"/>
        <v>0</v>
      </c>
      <c r="AJ48" s="234">
        <f t="shared" si="19"/>
        <v>0</v>
      </c>
      <c r="AK48" s="234">
        <f t="shared" ca="1" si="29"/>
        <v>0</v>
      </c>
    </row>
    <row r="49" spans="3:37" ht="23.1" customHeight="1">
      <c r="C49" s="235">
        <v>45</v>
      </c>
      <c r="D49" s="236" t="str">
        <f t="shared" si="10"/>
        <v/>
      </c>
      <c r="E49" s="237" t="str">
        <f>IF(ISBLANK('Flight Groups'!C50),"",'Flight Groups'!J50)</f>
        <v/>
      </c>
      <c r="F49" s="237">
        <f t="shared" si="11"/>
        <v>5</v>
      </c>
      <c r="G49" s="237" t="str">
        <f>IF(ISBLANK('Flight Groups'!C50),"",'Flight Groups'!C50)</f>
        <v/>
      </c>
      <c r="H49" s="237" t="str">
        <f t="shared" si="20"/>
        <v/>
      </c>
      <c r="I49" s="488" t="str">
        <f>IF(ISBLANK('Flight Groups'!C50),"",IF(H49=1,"A",IF(H49=2,"B",IF(H49=3,"C",IF(H49=4,"D","E")))))</f>
        <v/>
      </c>
      <c r="J49" s="237" t="str">
        <f>IF(G49="","",(RANK(F49,$F$5:$F$64,0)+COUNTIF($F$5:F49,F49)-1))</f>
        <v/>
      </c>
      <c r="K49" s="238" t="str">
        <f t="shared" ca="1" si="12"/>
        <v/>
      </c>
      <c r="L49" s="294"/>
      <c r="M49" s="295"/>
      <c r="N49" s="239"/>
      <c r="O49" s="239"/>
      <c r="P49" s="546"/>
      <c r="Q49" s="588">
        <f t="shared" si="13"/>
        <v>0</v>
      </c>
      <c r="R49" s="434">
        <f>IF(ISBLANK('Flight Groups'!C50),0,IF(P49="yes",0,(IF(L49=$L$2,L49*60-M49,IF(L49&gt;$L$2,($L$2*60)-(L49-$L$2)*60-M49,L49*60+M49)))-Q49+O49))</f>
        <v>0</v>
      </c>
      <c r="S49" s="399">
        <f t="shared" si="21"/>
        <v>0</v>
      </c>
      <c r="T49" s="240">
        <f t="shared" si="22"/>
        <v>5</v>
      </c>
      <c r="U49" s="241"/>
      <c r="V49" s="278">
        <v>45</v>
      </c>
      <c r="W49" s="230" t="str">
        <f t="shared" ca="1" si="23"/>
        <v/>
      </c>
      <c r="X49" s="402">
        <f t="shared" ca="1" si="14"/>
        <v>0</v>
      </c>
      <c r="Y49" s="39" t="str">
        <f t="shared" ca="1" si="3"/>
        <v/>
      </c>
      <c r="Z49" s="232">
        <f>RANK(S49,$S$5:$S$64,0)+COUNTIF($S$5:S49,S49)-1</f>
        <v>45</v>
      </c>
      <c r="AA49" s="233">
        <f t="shared" si="24"/>
        <v>0</v>
      </c>
      <c r="AB49" s="234">
        <f t="shared" si="15"/>
        <v>0</v>
      </c>
      <c r="AC49" s="234">
        <f t="shared" si="25"/>
        <v>0</v>
      </c>
      <c r="AD49" s="234">
        <f t="shared" si="16"/>
        <v>0</v>
      </c>
      <c r="AE49" s="234">
        <f t="shared" si="26"/>
        <v>0</v>
      </c>
      <c r="AF49" s="234">
        <f t="shared" si="17"/>
        <v>0</v>
      </c>
      <c r="AG49" s="234">
        <f t="shared" si="27"/>
        <v>0</v>
      </c>
      <c r="AH49" s="234">
        <f t="shared" si="18"/>
        <v>0</v>
      </c>
      <c r="AI49" s="234">
        <f t="shared" si="28"/>
        <v>0</v>
      </c>
      <c r="AJ49" s="234">
        <f t="shared" si="19"/>
        <v>0</v>
      </c>
      <c r="AK49" s="234">
        <f t="shared" ca="1" si="29"/>
        <v>0</v>
      </c>
    </row>
    <row r="50" spans="3:37" ht="23.1" customHeight="1">
      <c r="C50" s="235">
        <v>46</v>
      </c>
      <c r="D50" s="236" t="str">
        <f t="shared" si="10"/>
        <v/>
      </c>
      <c r="E50" s="237" t="str">
        <f>IF(ISBLANK('Flight Groups'!C51),"",'Flight Groups'!J51)</f>
        <v/>
      </c>
      <c r="F50" s="237">
        <f t="shared" si="11"/>
        <v>5</v>
      </c>
      <c r="G50" s="237" t="str">
        <f>IF(ISBLANK('Flight Groups'!C51),"",'Flight Groups'!C51)</f>
        <v/>
      </c>
      <c r="H50" s="237" t="str">
        <f t="shared" si="20"/>
        <v/>
      </c>
      <c r="I50" s="488" t="str">
        <f>IF(ISBLANK('Flight Groups'!C51),"",IF(H50=1,"A",IF(H50=2,"B",IF(H50=3,"C",IF(H50=4,"D","E")))))</f>
        <v/>
      </c>
      <c r="J50" s="237" t="str">
        <f>IF(G50="","",(RANK(F50,$F$5:$F$64,0)+COUNTIF($F$5:F50,F50)-1))</f>
        <v/>
      </c>
      <c r="K50" s="238" t="str">
        <f t="shared" ca="1" si="12"/>
        <v/>
      </c>
      <c r="L50" s="294"/>
      <c r="M50" s="295"/>
      <c r="N50" s="239"/>
      <c r="O50" s="239"/>
      <c r="P50" s="546"/>
      <c r="Q50" s="588">
        <f t="shared" si="13"/>
        <v>0</v>
      </c>
      <c r="R50" s="434">
        <f>IF(ISBLANK('Flight Groups'!C51),0,IF(P50="yes",0,(IF(L50=$L$2,L50*60-M50,IF(L50&gt;$L$2,($L$2*60)-(L50-$L$2)*60-M50,L50*60+M50)))-Q50+O50))</f>
        <v>0</v>
      </c>
      <c r="S50" s="399">
        <f t="shared" si="21"/>
        <v>0</v>
      </c>
      <c r="T50" s="240">
        <f t="shared" si="22"/>
        <v>5</v>
      </c>
      <c r="U50" s="243"/>
      <c r="V50" s="278">
        <v>46</v>
      </c>
      <c r="W50" s="230" t="str">
        <f t="shared" ca="1" si="23"/>
        <v/>
      </c>
      <c r="X50" s="402">
        <f t="shared" ca="1" si="14"/>
        <v>0</v>
      </c>
      <c r="Y50" s="39" t="str">
        <f t="shared" ca="1" si="3"/>
        <v/>
      </c>
      <c r="Z50" s="232">
        <f>RANK(S50,$S$5:$S$64,0)+COUNTIF($S$5:S50,S50)-1</f>
        <v>46</v>
      </c>
      <c r="AA50" s="233">
        <f t="shared" si="24"/>
        <v>0</v>
      </c>
      <c r="AB50" s="234">
        <f t="shared" si="15"/>
        <v>0</v>
      </c>
      <c r="AC50" s="234">
        <f t="shared" si="25"/>
        <v>0</v>
      </c>
      <c r="AD50" s="234">
        <f t="shared" si="16"/>
        <v>0</v>
      </c>
      <c r="AE50" s="234">
        <f t="shared" si="26"/>
        <v>0</v>
      </c>
      <c r="AF50" s="234">
        <f t="shared" si="17"/>
        <v>0</v>
      </c>
      <c r="AG50" s="234">
        <f t="shared" si="27"/>
        <v>0</v>
      </c>
      <c r="AH50" s="234">
        <f t="shared" si="18"/>
        <v>0</v>
      </c>
      <c r="AI50" s="234">
        <f t="shared" si="28"/>
        <v>0</v>
      </c>
      <c r="AJ50" s="234">
        <f t="shared" si="19"/>
        <v>0</v>
      </c>
      <c r="AK50" s="234">
        <f t="shared" ca="1" si="29"/>
        <v>0</v>
      </c>
    </row>
    <row r="51" spans="3:37" ht="23.1" customHeight="1">
      <c r="C51" s="235">
        <v>47</v>
      </c>
      <c r="D51" s="236" t="str">
        <f t="shared" si="10"/>
        <v/>
      </c>
      <c r="E51" s="237" t="str">
        <f>IF(ISBLANK('Flight Groups'!C52),"",'Flight Groups'!J52)</f>
        <v/>
      </c>
      <c r="F51" s="237">
        <f t="shared" si="11"/>
        <v>5</v>
      </c>
      <c r="G51" s="237" t="str">
        <f>IF(ISBLANK('Flight Groups'!C52),"",'Flight Groups'!C52)</f>
        <v/>
      </c>
      <c r="H51" s="237" t="str">
        <f t="shared" si="20"/>
        <v/>
      </c>
      <c r="I51" s="488" t="str">
        <f>IF(ISBLANK('Flight Groups'!C52),"",IF(H51=1,"A",IF(H51=2,"B",IF(H51=3,"C",IF(H51=4,"D","E")))))</f>
        <v/>
      </c>
      <c r="J51" s="237" t="str">
        <f>IF(G51="","",(RANK(F51,$F$5:$F$64,0)+COUNTIF($F$5:F51,F51)-1))</f>
        <v/>
      </c>
      <c r="K51" s="238" t="str">
        <f t="shared" ca="1" si="12"/>
        <v/>
      </c>
      <c r="L51" s="294"/>
      <c r="M51" s="295"/>
      <c r="N51" s="239"/>
      <c r="O51" s="239"/>
      <c r="P51" s="546"/>
      <c r="Q51" s="588">
        <f t="shared" si="13"/>
        <v>0</v>
      </c>
      <c r="R51" s="434">
        <f>IF(ISBLANK('Flight Groups'!C52),0,IF(P51="yes",0,(IF(L51=$L$2,L51*60-M51,IF(L51&gt;$L$2,($L$2*60)-(L51-$L$2)*60-M51,L51*60+M51)))-Q51+O51))</f>
        <v>0</v>
      </c>
      <c r="S51" s="399">
        <f t="shared" si="21"/>
        <v>0</v>
      </c>
      <c r="T51" s="240">
        <f t="shared" si="22"/>
        <v>5</v>
      </c>
      <c r="U51" s="241"/>
      <c r="V51" s="278">
        <v>47</v>
      </c>
      <c r="W51" s="230" t="str">
        <f t="shared" ca="1" si="23"/>
        <v/>
      </c>
      <c r="X51" s="402">
        <f t="shared" ca="1" si="14"/>
        <v>0</v>
      </c>
      <c r="Y51" s="39" t="str">
        <f t="shared" ca="1" si="3"/>
        <v/>
      </c>
      <c r="Z51" s="232">
        <f>RANK(S51,$S$5:$S$64,0)+COUNTIF($S$5:S51,S51)-1</f>
        <v>47</v>
      </c>
      <c r="AA51" s="233">
        <f t="shared" si="24"/>
        <v>0</v>
      </c>
      <c r="AB51" s="234">
        <f t="shared" si="15"/>
        <v>0</v>
      </c>
      <c r="AC51" s="234">
        <f t="shared" si="25"/>
        <v>0</v>
      </c>
      <c r="AD51" s="234">
        <f t="shared" si="16"/>
        <v>0</v>
      </c>
      <c r="AE51" s="234">
        <f t="shared" si="26"/>
        <v>0</v>
      </c>
      <c r="AF51" s="234">
        <f t="shared" si="17"/>
        <v>0</v>
      </c>
      <c r="AG51" s="234">
        <f t="shared" si="27"/>
        <v>0</v>
      </c>
      <c r="AH51" s="234">
        <f t="shared" si="18"/>
        <v>0</v>
      </c>
      <c r="AI51" s="234">
        <f t="shared" si="28"/>
        <v>0</v>
      </c>
      <c r="AJ51" s="234">
        <f t="shared" si="19"/>
        <v>0</v>
      </c>
      <c r="AK51" s="234">
        <f t="shared" ca="1" si="29"/>
        <v>0</v>
      </c>
    </row>
    <row r="52" spans="3:37" ht="23.1" customHeight="1">
      <c r="C52" s="235">
        <v>48</v>
      </c>
      <c r="D52" s="236" t="str">
        <f t="shared" si="10"/>
        <v/>
      </c>
      <c r="E52" s="237" t="str">
        <f>IF(ISBLANK('Flight Groups'!C53),"",'Flight Groups'!J53)</f>
        <v/>
      </c>
      <c r="F52" s="237">
        <f t="shared" si="11"/>
        <v>5</v>
      </c>
      <c r="G52" s="237" t="str">
        <f>IF(ISBLANK('Flight Groups'!C53),"",'Flight Groups'!C53)</f>
        <v/>
      </c>
      <c r="H52" s="237" t="str">
        <f t="shared" si="20"/>
        <v/>
      </c>
      <c r="I52" s="488" t="str">
        <f>IF(ISBLANK('Flight Groups'!C53),"",IF(H52=1,"A",IF(H52=2,"B",IF(H52=3,"C",IF(H52=4,"D","E")))))</f>
        <v/>
      </c>
      <c r="J52" s="237" t="str">
        <f>IF(G52="","",(RANK(F52,$F$5:$F$64,0)+COUNTIF($F$5:F52,F52)-1))</f>
        <v/>
      </c>
      <c r="K52" s="238" t="str">
        <f t="shared" ca="1" si="12"/>
        <v/>
      </c>
      <c r="L52" s="294"/>
      <c r="M52" s="295"/>
      <c r="N52" s="239"/>
      <c r="O52" s="239"/>
      <c r="P52" s="546"/>
      <c r="Q52" s="588">
        <f t="shared" si="13"/>
        <v>0</v>
      </c>
      <c r="R52" s="434">
        <f>IF(ISBLANK('Flight Groups'!C53),0,IF(P52="yes",0,(IF(L52=$L$2,L52*60-M52,IF(L52&gt;$L$2,($L$2*60)-(L52-$L$2)*60-M52,L52*60+M52)))-Q52+O52))</f>
        <v>0</v>
      </c>
      <c r="S52" s="399">
        <f t="shared" si="21"/>
        <v>0</v>
      </c>
      <c r="T52" s="240">
        <f t="shared" si="22"/>
        <v>5</v>
      </c>
      <c r="U52" s="241"/>
      <c r="V52" s="278">
        <v>48</v>
      </c>
      <c r="W52" s="230" t="str">
        <f t="shared" ca="1" si="23"/>
        <v/>
      </c>
      <c r="X52" s="402">
        <f t="shared" ca="1" si="14"/>
        <v>0</v>
      </c>
      <c r="Y52" s="39" t="str">
        <f t="shared" ca="1" si="3"/>
        <v/>
      </c>
      <c r="Z52" s="232">
        <f>RANK(S52,$S$5:$S$64,0)+COUNTIF($S$5:S52,S52)-1</f>
        <v>48</v>
      </c>
      <c r="AA52" s="233">
        <f t="shared" si="24"/>
        <v>0</v>
      </c>
      <c r="AB52" s="234">
        <f t="shared" si="15"/>
        <v>0</v>
      </c>
      <c r="AC52" s="234">
        <f t="shared" si="25"/>
        <v>0</v>
      </c>
      <c r="AD52" s="234">
        <f t="shared" si="16"/>
        <v>0</v>
      </c>
      <c r="AE52" s="234">
        <f t="shared" si="26"/>
        <v>0</v>
      </c>
      <c r="AF52" s="234">
        <f t="shared" si="17"/>
        <v>0</v>
      </c>
      <c r="AG52" s="234">
        <f t="shared" si="27"/>
        <v>0</v>
      </c>
      <c r="AH52" s="234">
        <f t="shared" si="18"/>
        <v>0</v>
      </c>
      <c r="AI52" s="234">
        <f t="shared" si="28"/>
        <v>0</v>
      </c>
      <c r="AJ52" s="234">
        <f t="shared" si="19"/>
        <v>0</v>
      </c>
      <c r="AK52" s="234">
        <f t="shared" ca="1" si="29"/>
        <v>0</v>
      </c>
    </row>
    <row r="53" spans="3:37" ht="23.1" customHeight="1">
      <c r="C53" s="235">
        <v>49</v>
      </c>
      <c r="D53" s="236" t="str">
        <f t="shared" si="10"/>
        <v/>
      </c>
      <c r="E53" s="237" t="str">
        <f>IF(ISBLANK('Flight Groups'!C54),"",'Flight Groups'!J54)</f>
        <v/>
      </c>
      <c r="F53" s="237">
        <f t="shared" si="11"/>
        <v>5</v>
      </c>
      <c r="G53" s="237" t="str">
        <f>IF(ISBLANK('Flight Groups'!C54),"",'Flight Groups'!C54)</f>
        <v/>
      </c>
      <c r="H53" s="237" t="str">
        <f t="shared" si="20"/>
        <v/>
      </c>
      <c r="I53" s="488" t="str">
        <f>IF(ISBLANK('Flight Groups'!C54),"",IF(H53=1,"A",IF(H53=2,"B",IF(H53=3,"C",IF(H53=4,"D","E")))))</f>
        <v/>
      </c>
      <c r="J53" s="237" t="str">
        <f>IF(G53="","",(RANK(F53,$F$5:$F$64,0)+COUNTIF($F$5:F53,F53)-1))</f>
        <v/>
      </c>
      <c r="K53" s="238" t="str">
        <f t="shared" ca="1" si="12"/>
        <v/>
      </c>
      <c r="L53" s="294"/>
      <c r="M53" s="295"/>
      <c r="N53" s="239"/>
      <c r="O53" s="239"/>
      <c r="P53" s="546"/>
      <c r="Q53" s="588">
        <f t="shared" si="13"/>
        <v>0</v>
      </c>
      <c r="R53" s="434">
        <f>IF(ISBLANK('Flight Groups'!C54),0,IF(P53="yes",0,(IF(L53=$L$2,L53*60-M53,IF(L53&gt;$L$2,($L$2*60)-(L53-$L$2)*60-M53,L53*60+M53)))-Q53+O53))</f>
        <v>0</v>
      </c>
      <c r="S53" s="399">
        <f t="shared" si="21"/>
        <v>0</v>
      </c>
      <c r="T53" s="240">
        <f t="shared" si="22"/>
        <v>5</v>
      </c>
      <c r="U53" s="243"/>
      <c r="V53" s="278">
        <v>49</v>
      </c>
      <c r="W53" s="230" t="str">
        <f t="shared" ca="1" si="23"/>
        <v/>
      </c>
      <c r="X53" s="402">
        <f t="shared" ca="1" si="14"/>
        <v>0</v>
      </c>
      <c r="Y53" s="39" t="str">
        <f t="shared" ca="1" si="3"/>
        <v/>
      </c>
      <c r="Z53" s="232">
        <f>RANK(S53,$S$5:$S$64,0)+COUNTIF($S$5:S53,S53)-1</f>
        <v>49</v>
      </c>
      <c r="AA53" s="233">
        <f t="shared" si="24"/>
        <v>0</v>
      </c>
      <c r="AB53" s="234">
        <f t="shared" si="15"/>
        <v>0</v>
      </c>
      <c r="AC53" s="234">
        <f t="shared" si="25"/>
        <v>0</v>
      </c>
      <c r="AD53" s="234">
        <f t="shared" si="16"/>
        <v>0</v>
      </c>
      <c r="AE53" s="234">
        <f t="shared" si="26"/>
        <v>0</v>
      </c>
      <c r="AF53" s="234">
        <f t="shared" si="17"/>
        <v>0</v>
      </c>
      <c r="AG53" s="234">
        <f t="shared" si="27"/>
        <v>0</v>
      </c>
      <c r="AH53" s="234">
        <f t="shared" si="18"/>
        <v>0</v>
      </c>
      <c r="AI53" s="234">
        <f t="shared" si="28"/>
        <v>0</v>
      </c>
      <c r="AJ53" s="234">
        <f t="shared" si="19"/>
        <v>0</v>
      </c>
      <c r="AK53" s="234">
        <f t="shared" ca="1" si="29"/>
        <v>0</v>
      </c>
    </row>
    <row r="54" spans="3:37" ht="23.1" customHeight="1">
      <c r="C54" s="235">
        <v>50</v>
      </c>
      <c r="D54" s="236" t="str">
        <f t="shared" si="10"/>
        <v/>
      </c>
      <c r="E54" s="237" t="str">
        <f>IF(ISBLANK('Flight Groups'!C55),"",'Flight Groups'!J55)</f>
        <v/>
      </c>
      <c r="F54" s="237">
        <f t="shared" si="11"/>
        <v>5</v>
      </c>
      <c r="G54" s="237" t="str">
        <f>IF(ISBLANK('Flight Groups'!C55),"",'Flight Groups'!C55)</f>
        <v/>
      </c>
      <c r="H54" s="237" t="str">
        <f t="shared" si="20"/>
        <v/>
      </c>
      <c r="I54" s="488" t="str">
        <f>IF(ISBLANK('Flight Groups'!C55),"",IF(H54=1,"A",IF(H54=2,"B",IF(H54=3,"C",IF(H54=4,"D","E")))))</f>
        <v/>
      </c>
      <c r="J54" s="237" t="str">
        <f>IF(G54="","",(RANK(F54,$F$5:$F$64,0)+COUNTIF($F$5:F54,F54)-1))</f>
        <v/>
      </c>
      <c r="K54" s="238" t="str">
        <f t="shared" ca="1" si="12"/>
        <v/>
      </c>
      <c r="L54" s="294"/>
      <c r="M54" s="295"/>
      <c r="N54" s="239"/>
      <c r="O54" s="239"/>
      <c r="P54" s="546"/>
      <c r="Q54" s="588">
        <f t="shared" si="13"/>
        <v>0</v>
      </c>
      <c r="R54" s="434">
        <f>IF(ISBLANK('Flight Groups'!C55),0,IF(P54="yes",0,(IF(L54=$L$2,L54*60-M54,IF(L54&gt;$L$2,($L$2*60)-(L54-$L$2)*60-M54,L54*60+M54)))-Q54+O54))</f>
        <v>0</v>
      </c>
      <c r="S54" s="399">
        <f t="shared" si="21"/>
        <v>0</v>
      </c>
      <c r="T54" s="240">
        <f t="shared" si="22"/>
        <v>5</v>
      </c>
      <c r="U54" s="241"/>
      <c r="V54" s="278">
        <v>50</v>
      </c>
      <c r="W54" s="230" t="str">
        <f t="shared" ca="1" si="23"/>
        <v/>
      </c>
      <c r="X54" s="402">
        <f t="shared" ca="1" si="14"/>
        <v>0</v>
      </c>
      <c r="Y54" s="39" t="str">
        <f t="shared" ca="1" si="3"/>
        <v/>
      </c>
      <c r="Z54" s="232">
        <f>RANK(S54,$S$5:$S$64,0)+COUNTIF($S$5:S54,S54)-1</f>
        <v>50</v>
      </c>
      <c r="AA54" s="233">
        <f t="shared" si="24"/>
        <v>0</v>
      </c>
      <c r="AB54" s="234">
        <f t="shared" si="15"/>
        <v>0</v>
      </c>
      <c r="AC54" s="234">
        <f t="shared" si="25"/>
        <v>0</v>
      </c>
      <c r="AD54" s="234">
        <f t="shared" si="16"/>
        <v>0</v>
      </c>
      <c r="AE54" s="234">
        <f t="shared" si="26"/>
        <v>0</v>
      </c>
      <c r="AF54" s="234">
        <f t="shared" si="17"/>
        <v>0</v>
      </c>
      <c r="AG54" s="234">
        <f t="shared" si="27"/>
        <v>0</v>
      </c>
      <c r="AH54" s="234">
        <f t="shared" si="18"/>
        <v>0</v>
      </c>
      <c r="AI54" s="234">
        <f t="shared" si="28"/>
        <v>0</v>
      </c>
      <c r="AJ54" s="234">
        <f t="shared" si="19"/>
        <v>0</v>
      </c>
      <c r="AK54" s="234">
        <f t="shared" ca="1" si="29"/>
        <v>0</v>
      </c>
    </row>
    <row r="55" spans="3:37" ht="23.1" customHeight="1">
      <c r="C55" s="235">
        <v>51</v>
      </c>
      <c r="D55" s="236" t="str">
        <f t="shared" si="10"/>
        <v/>
      </c>
      <c r="E55" s="237" t="str">
        <f>IF(ISBLANK('Flight Groups'!C56),"",'Flight Groups'!J56)</f>
        <v/>
      </c>
      <c r="F55" s="237">
        <f t="shared" si="11"/>
        <v>5</v>
      </c>
      <c r="G55" s="237" t="str">
        <f>IF(ISBLANK('Flight Groups'!C56),"",'Flight Groups'!C56)</f>
        <v/>
      </c>
      <c r="H55" s="237" t="str">
        <f t="shared" si="20"/>
        <v/>
      </c>
      <c r="I55" s="488" t="str">
        <f>IF(ISBLANK('Flight Groups'!C56),"",IF(H55=1,"A",IF(H55=2,"B",IF(H55=3,"C",IF(H55=4,"D","E")))))</f>
        <v/>
      </c>
      <c r="J55" s="237" t="str">
        <f>IF(G55="","",(RANK(F55,$F$5:$F$64,0)+COUNTIF($F$5:F55,F55)-1))</f>
        <v/>
      </c>
      <c r="K55" s="238" t="str">
        <f t="shared" ca="1" si="12"/>
        <v/>
      </c>
      <c r="L55" s="294"/>
      <c r="M55" s="295"/>
      <c r="N55" s="239"/>
      <c r="O55" s="239"/>
      <c r="P55" s="546"/>
      <c r="Q55" s="588">
        <f t="shared" si="13"/>
        <v>0</v>
      </c>
      <c r="R55" s="434">
        <f>IF(ISBLANK('Flight Groups'!C56),0,IF(P55="yes",0,(IF(L55=$L$2,L55*60-M55,IF(L55&gt;$L$2,($L$2*60)-(L55-$L$2)*60-M55,L55*60+M55)))-Q55+O55))</f>
        <v>0</v>
      </c>
      <c r="S55" s="399">
        <f t="shared" si="21"/>
        <v>0</v>
      </c>
      <c r="T55" s="240">
        <f t="shared" si="22"/>
        <v>5</v>
      </c>
      <c r="U55" s="241"/>
      <c r="V55" s="278">
        <v>51</v>
      </c>
      <c r="W55" s="230" t="str">
        <f t="shared" ca="1" si="23"/>
        <v/>
      </c>
      <c r="X55" s="402">
        <f t="shared" ca="1" si="14"/>
        <v>0</v>
      </c>
      <c r="Y55" s="39" t="str">
        <f t="shared" ca="1" si="3"/>
        <v/>
      </c>
      <c r="Z55" s="232">
        <f>RANK(S55,$S$5:$S$64,0)+COUNTIF($S$5:S55,S55)-1</f>
        <v>51</v>
      </c>
      <c r="AA55" s="233">
        <f t="shared" si="24"/>
        <v>0</v>
      </c>
      <c r="AB55" s="234">
        <f t="shared" si="15"/>
        <v>0</v>
      </c>
      <c r="AC55" s="234">
        <f t="shared" si="25"/>
        <v>0</v>
      </c>
      <c r="AD55" s="234">
        <f t="shared" si="16"/>
        <v>0</v>
      </c>
      <c r="AE55" s="234">
        <f t="shared" si="26"/>
        <v>0</v>
      </c>
      <c r="AF55" s="234">
        <f t="shared" si="17"/>
        <v>0</v>
      </c>
      <c r="AG55" s="234">
        <f t="shared" si="27"/>
        <v>0</v>
      </c>
      <c r="AH55" s="234">
        <f t="shared" si="18"/>
        <v>0</v>
      </c>
      <c r="AI55" s="234">
        <f t="shared" si="28"/>
        <v>0</v>
      </c>
      <c r="AJ55" s="234">
        <f t="shared" si="19"/>
        <v>0</v>
      </c>
      <c r="AK55" s="234">
        <f t="shared" ca="1" si="29"/>
        <v>0</v>
      </c>
    </row>
    <row r="56" spans="3:37" ht="23.1" customHeight="1">
      <c r="C56" s="235">
        <v>52</v>
      </c>
      <c r="D56" s="236" t="str">
        <f t="shared" si="10"/>
        <v/>
      </c>
      <c r="E56" s="237" t="str">
        <f>IF(ISBLANK('Flight Groups'!C57),"",'Flight Groups'!J57)</f>
        <v/>
      </c>
      <c r="F56" s="237">
        <f t="shared" si="11"/>
        <v>5</v>
      </c>
      <c r="G56" s="237" t="str">
        <f>IF(ISBLANK('Flight Groups'!C57),"",'Flight Groups'!C57)</f>
        <v/>
      </c>
      <c r="H56" s="237" t="str">
        <f t="shared" si="20"/>
        <v/>
      </c>
      <c r="I56" s="488" t="str">
        <f>IF(ISBLANK('Flight Groups'!C57),"",IF(H56=1,"A",IF(H56=2,"B",IF(H56=3,"C",IF(H56=4,"D","E")))))</f>
        <v/>
      </c>
      <c r="J56" s="237" t="str">
        <f>IF(G56="","",(RANK(F56,$F$5:$F$64,0)+COUNTIF($F$5:F56,F56)-1))</f>
        <v/>
      </c>
      <c r="K56" s="238" t="str">
        <f t="shared" ca="1" si="12"/>
        <v/>
      </c>
      <c r="L56" s="294"/>
      <c r="M56" s="295"/>
      <c r="N56" s="239"/>
      <c r="O56" s="239"/>
      <c r="P56" s="546"/>
      <c r="Q56" s="588">
        <f t="shared" si="13"/>
        <v>0</v>
      </c>
      <c r="R56" s="434">
        <f>IF(ISBLANK('Flight Groups'!C57),0,IF(P56="yes",0,(IF(L56=$L$2,L56*60-M56,IF(L56&gt;$L$2,($L$2*60)-(L56-$L$2)*60-M56,L56*60+M56)))-Q56+O56))</f>
        <v>0</v>
      </c>
      <c r="S56" s="399">
        <f t="shared" si="21"/>
        <v>0</v>
      </c>
      <c r="T56" s="240">
        <f t="shared" si="22"/>
        <v>5</v>
      </c>
      <c r="U56" s="243"/>
      <c r="V56" s="278">
        <v>52</v>
      </c>
      <c r="W56" s="230" t="str">
        <f t="shared" ca="1" si="23"/>
        <v/>
      </c>
      <c r="X56" s="402">
        <f t="shared" ca="1" si="14"/>
        <v>0</v>
      </c>
      <c r="Y56" s="39" t="str">
        <f t="shared" ca="1" si="3"/>
        <v/>
      </c>
      <c r="Z56" s="232">
        <f>RANK(S56,$S$5:$S$64,0)+COUNTIF($S$5:S56,S56)-1</f>
        <v>52</v>
      </c>
      <c r="AA56" s="233">
        <f t="shared" si="24"/>
        <v>0</v>
      </c>
      <c r="AB56" s="234">
        <f t="shared" si="15"/>
        <v>0</v>
      </c>
      <c r="AC56" s="234">
        <f t="shared" si="25"/>
        <v>0</v>
      </c>
      <c r="AD56" s="234">
        <f t="shared" si="16"/>
        <v>0</v>
      </c>
      <c r="AE56" s="234">
        <f t="shared" si="26"/>
        <v>0</v>
      </c>
      <c r="AF56" s="234">
        <f t="shared" si="17"/>
        <v>0</v>
      </c>
      <c r="AG56" s="234">
        <f t="shared" si="27"/>
        <v>0</v>
      </c>
      <c r="AH56" s="234">
        <f t="shared" si="18"/>
        <v>0</v>
      </c>
      <c r="AI56" s="234">
        <f t="shared" si="28"/>
        <v>0</v>
      </c>
      <c r="AJ56" s="234">
        <f t="shared" si="19"/>
        <v>0</v>
      </c>
      <c r="AK56" s="234">
        <f t="shared" ca="1" si="29"/>
        <v>0</v>
      </c>
    </row>
    <row r="57" spans="3:37" ht="23.1" customHeight="1">
      <c r="C57" s="235">
        <v>53</v>
      </c>
      <c r="D57" s="236" t="str">
        <f t="shared" si="10"/>
        <v/>
      </c>
      <c r="E57" s="237" t="str">
        <f>IF(ISBLANK('Flight Groups'!C58),"",'Flight Groups'!J58)</f>
        <v/>
      </c>
      <c r="F57" s="237">
        <f t="shared" si="11"/>
        <v>5</v>
      </c>
      <c r="G57" s="237" t="str">
        <f>IF(ISBLANK('Flight Groups'!C58),"",'Flight Groups'!C58)</f>
        <v/>
      </c>
      <c r="H57" s="237" t="str">
        <f t="shared" si="20"/>
        <v/>
      </c>
      <c r="I57" s="488" t="str">
        <f>IF(ISBLANK('Flight Groups'!C58),"",IF(H57=1,"A",IF(H57=2,"B",IF(H57=3,"C",IF(H57=4,"D","E")))))</f>
        <v/>
      </c>
      <c r="J57" s="237" t="str">
        <f>IF(G57="","",(RANK(F57,$F$5:$F$64,0)+COUNTIF($F$5:F57,F57)-1))</f>
        <v/>
      </c>
      <c r="K57" s="238" t="str">
        <f t="shared" ca="1" si="12"/>
        <v/>
      </c>
      <c r="L57" s="294"/>
      <c r="M57" s="295"/>
      <c r="N57" s="239"/>
      <c r="O57" s="239"/>
      <c r="P57" s="546"/>
      <c r="Q57" s="588">
        <f t="shared" si="13"/>
        <v>0</v>
      </c>
      <c r="R57" s="434">
        <f>IF(ISBLANK('Flight Groups'!C58),0,IF(P57="yes",0,(IF(L57=$L$2,L57*60-M57,IF(L57&gt;$L$2,($L$2*60)-(L57-$L$2)*60-M57,L57*60+M57)))-Q57+O57))</f>
        <v>0</v>
      </c>
      <c r="S57" s="399">
        <f t="shared" si="21"/>
        <v>0</v>
      </c>
      <c r="T57" s="240">
        <f t="shared" si="22"/>
        <v>5</v>
      </c>
      <c r="U57" s="241"/>
      <c r="V57" s="278">
        <v>53</v>
      </c>
      <c r="W57" s="230" t="str">
        <f t="shared" ca="1" si="23"/>
        <v/>
      </c>
      <c r="X57" s="402">
        <f t="shared" ca="1" si="14"/>
        <v>0</v>
      </c>
      <c r="Y57" s="39" t="str">
        <f t="shared" ca="1" si="3"/>
        <v/>
      </c>
      <c r="Z57" s="232">
        <f>RANK(S57,$S$5:$S$64,0)+COUNTIF($S$5:S57,S57)-1</f>
        <v>53</v>
      </c>
      <c r="AA57" s="233">
        <f t="shared" si="24"/>
        <v>0</v>
      </c>
      <c r="AB57" s="234">
        <f t="shared" si="15"/>
        <v>0</v>
      </c>
      <c r="AC57" s="234">
        <f t="shared" si="25"/>
        <v>0</v>
      </c>
      <c r="AD57" s="234">
        <f t="shared" si="16"/>
        <v>0</v>
      </c>
      <c r="AE57" s="234">
        <f t="shared" si="26"/>
        <v>0</v>
      </c>
      <c r="AF57" s="234">
        <f t="shared" si="17"/>
        <v>0</v>
      </c>
      <c r="AG57" s="234">
        <f t="shared" si="27"/>
        <v>0</v>
      </c>
      <c r="AH57" s="234">
        <f t="shared" si="18"/>
        <v>0</v>
      </c>
      <c r="AI57" s="234">
        <f t="shared" si="28"/>
        <v>0</v>
      </c>
      <c r="AJ57" s="234">
        <f t="shared" si="19"/>
        <v>0</v>
      </c>
      <c r="AK57" s="234">
        <f t="shared" ca="1" si="29"/>
        <v>0</v>
      </c>
    </row>
    <row r="58" spans="3:37" ht="23.1" customHeight="1">
      <c r="C58" s="235">
        <v>54</v>
      </c>
      <c r="D58" s="236" t="str">
        <f t="shared" si="10"/>
        <v/>
      </c>
      <c r="E58" s="237" t="str">
        <f>IF(ISBLANK('Flight Groups'!C59),"",'Flight Groups'!J59)</f>
        <v/>
      </c>
      <c r="F58" s="237">
        <f t="shared" si="11"/>
        <v>5</v>
      </c>
      <c r="G58" s="237" t="str">
        <f>IF(ISBLANK('Flight Groups'!C59),"",'Flight Groups'!C59)</f>
        <v/>
      </c>
      <c r="H58" s="237" t="str">
        <f t="shared" si="20"/>
        <v/>
      </c>
      <c r="I58" s="488" t="str">
        <f>IF(ISBLANK('Flight Groups'!C59),"",IF(H58=1,"A",IF(H58=2,"B",IF(H58=3,"C",IF(H58=4,"D","E")))))</f>
        <v/>
      </c>
      <c r="J58" s="237" t="str">
        <f>IF(G58="","",(RANK(F58,$F$5:$F$64,0)+COUNTIF($F$5:F58,F58)-1))</f>
        <v/>
      </c>
      <c r="K58" s="238" t="str">
        <f t="shared" ca="1" si="12"/>
        <v/>
      </c>
      <c r="L58" s="294"/>
      <c r="M58" s="295"/>
      <c r="N58" s="239"/>
      <c r="O58" s="239"/>
      <c r="P58" s="546"/>
      <c r="Q58" s="588">
        <f t="shared" si="13"/>
        <v>0</v>
      </c>
      <c r="R58" s="434">
        <f>IF(ISBLANK('Flight Groups'!C59),0,IF(P58="yes",0,(IF(L58=$L$2,L58*60-M58,IF(L58&gt;$L$2,($L$2*60)-(L58-$L$2)*60-M58,L58*60+M58)))-Q58+O58))</f>
        <v>0</v>
      </c>
      <c r="S58" s="399">
        <f t="shared" si="21"/>
        <v>0</v>
      </c>
      <c r="T58" s="240">
        <f t="shared" si="22"/>
        <v>5</v>
      </c>
      <c r="U58" s="241"/>
      <c r="V58" s="278">
        <v>54</v>
      </c>
      <c r="W58" s="230" t="str">
        <f t="shared" ca="1" si="23"/>
        <v/>
      </c>
      <c r="X58" s="402">
        <f t="shared" ca="1" si="14"/>
        <v>0</v>
      </c>
      <c r="Y58" s="39" t="str">
        <f t="shared" ca="1" si="3"/>
        <v/>
      </c>
      <c r="Z58" s="232">
        <f>RANK(S58,$S$5:$S$64,0)+COUNTIF($S$5:S58,S58)-1</f>
        <v>54</v>
      </c>
      <c r="AA58" s="233">
        <f t="shared" si="24"/>
        <v>0</v>
      </c>
      <c r="AB58" s="234">
        <f t="shared" si="15"/>
        <v>0</v>
      </c>
      <c r="AC58" s="234">
        <f t="shared" si="25"/>
        <v>0</v>
      </c>
      <c r="AD58" s="234">
        <f t="shared" si="16"/>
        <v>0</v>
      </c>
      <c r="AE58" s="234">
        <f t="shared" si="26"/>
        <v>0</v>
      </c>
      <c r="AF58" s="234">
        <f t="shared" si="17"/>
        <v>0</v>
      </c>
      <c r="AG58" s="234">
        <f t="shared" si="27"/>
        <v>0</v>
      </c>
      <c r="AH58" s="234">
        <f t="shared" si="18"/>
        <v>0</v>
      </c>
      <c r="AI58" s="234">
        <f t="shared" si="28"/>
        <v>0</v>
      </c>
      <c r="AJ58" s="234">
        <f t="shared" si="19"/>
        <v>0</v>
      </c>
      <c r="AK58" s="234">
        <f t="shared" ca="1" si="29"/>
        <v>0</v>
      </c>
    </row>
    <row r="59" spans="3:37" ht="23.1" customHeight="1">
      <c r="C59" s="235">
        <v>55</v>
      </c>
      <c r="D59" s="236" t="str">
        <f t="shared" si="10"/>
        <v/>
      </c>
      <c r="E59" s="237" t="str">
        <f>IF(ISBLANK('Flight Groups'!C60),"",'Flight Groups'!J60)</f>
        <v/>
      </c>
      <c r="F59" s="237">
        <f t="shared" si="11"/>
        <v>5</v>
      </c>
      <c r="G59" s="237" t="str">
        <f>IF(ISBLANK('Flight Groups'!C60),"",'Flight Groups'!C60)</f>
        <v/>
      </c>
      <c r="H59" s="237" t="str">
        <f t="shared" si="20"/>
        <v/>
      </c>
      <c r="I59" s="488" t="str">
        <f>IF(ISBLANK('Flight Groups'!C60),"",IF(H59=1,"A",IF(H59=2,"B",IF(H59=3,"C",IF(H59=4,"D","E")))))</f>
        <v/>
      </c>
      <c r="J59" s="237" t="str">
        <f>IF(G59="","",(RANK(F59,$F$5:$F$64,0)+COUNTIF($F$5:F59,F59)-1))</f>
        <v/>
      </c>
      <c r="K59" s="238" t="str">
        <f t="shared" ca="1" si="12"/>
        <v/>
      </c>
      <c r="L59" s="294"/>
      <c r="M59" s="295"/>
      <c r="N59" s="239"/>
      <c r="O59" s="239"/>
      <c r="P59" s="546"/>
      <c r="Q59" s="588">
        <f t="shared" si="13"/>
        <v>0</v>
      </c>
      <c r="R59" s="434">
        <f>IF(ISBLANK('Flight Groups'!C60),0,IF(P59="yes",0,(IF(L59=$L$2,L59*60-M59,IF(L59&gt;$L$2,($L$2*60)-(L59-$L$2)*60-M59,L59*60+M59)))-Q59+O59))</f>
        <v>0</v>
      </c>
      <c r="S59" s="399">
        <f t="shared" si="21"/>
        <v>0</v>
      </c>
      <c r="T59" s="240">
        <f t="shared" si="22"/>
        <v>5</v>
      </c>
      <c r="U59" s="241"/>
      <c r="V59" s="278">
        <v>55</v>
      </c>
      <c r="W59" s="230" t="str">
        <f t="shared" ca="1" si="23"/>
        <v/>
      </c>
      <c r="X59" s="402">
        <f t="shared" ca="1" si="14"/>
        <v>0</v>
      </c>
      <c r="Y59" s="39" t="str">
        <f t="shared" ca="1" si="3"/>
        <v/>
      </c>
      <c r="Z59" s="232">
        <f>RANK(S59,$S$5:$S$64,0)+COUNTIF($S$5:S59,S59)-1</f>
        <v>55</v>
      </c>
      <c r="AA59" s="233">
        <f t="shared" si="24"/>
        <v>0</v>
      </c>
      <c r="AB59" s="234">
        <f t="shared" si="15"/>
        <v>0</v>
      </c>
      <c r="AC59" s="234">
        <f t="shared" si="25"/>
        <v>0</v>
      </c>
      <c r="AD59" s="234">
        <f t="shared" si="16"/>
        <v>0</v>
      </c>
      <c r="AE59" s="234">
        <f t="shared" si="26"/>
        <v>0</v>
      </c>
      <c r="AF59" s="234">
        <f t="shared" si="17"/>
        <v>0</v>
      </c>
      <c r="AG59" s="234">
        <f t="shared" si="27"/>
        <v>0</v>
      </c>
      <c r="AH59" s="234">
        <f t="shared" si="18"/>
        <v>0</v>
      </c>
      <c r="AI59" s="234">
        <f t="shared" si="28"/>
        <v>0</v>
      </c>
      <c r="AJ59" s="234">
        <f t="shared" si="19"/>
        <v>0</v>
      </c>
      <c r="AK59" s="234">
        <f t="shared" ca="1" si="29"/>
        <v>0</v>
      </c>
    </row>
    <row r="60" spans="3:37" ht="23.1" customHeight="1">
      <c r="C60" s="235">
        <v>56</v>
      </c>
      <c r="D60" s="236" t="str">
        <f t="shared" si="10"/>
        <v/>
      </c>
      <c r="E60" s="237" t="str">
        <f>IF(ISBLANK('Flight Groups'!C61),"",'Flight Groups'!J61)</f>
        <v/>
      </c>
      <c r="F60" s="237">
        <f t="shared" si="11"/>
        <v>5</v>
      </c>
      <c r="G60" s="237" t="str">
        <f>IF(ISBLANK('Flight Groups'!C61),"",'Flight Groups'!C61)</f>
        <v/>
      </c>
      <c r="H60" s="237" t="str">
        <f t="shared" si="20"/>
        <v/>
      </c>
      <c r="I60" s="488" t="str">
        <f>IF(ISBLANK('Flight Groups'!C61),"",IF(H60=1,"A",IF(H60=2,"B",IF(H60=3,"C",IF(H60=4,"D","E")))))</f>
        <v/>
      </c>
      <c r="J60" s="237" t="str">
        <f>IF(G60="","",(RANK(F60,$F$5:$F$64,0)+COUNTIF($F$5:F60,F60)-1))</f>
        <v/>
      </c>
      <c r="K60" s="238" t="str">
        <f t="shared" ca="1" si="12"/>
        <v/>
      </c>
      <c r="L60" s="294"/>
      <c r="M60" s="295"/>
      <c r="N60" s="239"/>
      <c r="O60" s="239"/>
      <c r="P60" s="546"/>
      <c r="Q60" s="588">
        <f t="shared" si="13"/>
        <v>0</v>
      </c>
      <c r="R60" s="434">
        <f>IF(ISBLANK('Flight Groups'!C61),0,IF(P60="yes",0,(IF(L60=$L$2,L60*60-M60,IF(L60&gt;$L$2,($L$2*60)-(L60-$L$2)*60-M60,L60*60+M60)))-Q60+O60))</f>
        <v>0</v>
      </c>
      <c r="S60" s="399">
        <f t="shared" si="21"/>
        <v>0</v>
      </c>
      <c r="T60" s="240">
        <f t="shared" si="22"/>
        <v>5</v>
      </c>
      <c r="U60" s="241"/>
      <c r="V60" s="278">
        <v>56</v>
      </c>
      <c r="W60" s="230" t="str">
        <f t="shared" ca="1" si="23"/>
        <v/>
      </c>
      <c r="X60" s="402">
        <f t="shared" ca="1" si="14"/>
        <v>0</v>
      </c>
      <c r="Y60" s="39" t="str">
        <f t="shared" ca="1" si="3"/>
        <v/>
      </c>
      <c r="Z60" s="232">
        <f>RANK(S60,$S$5:$S$64,0)+COUNTIF($S$5:S60,S60)-1</f>
        <v>56</v>
      </c>
      <c r="AA60" s="233">
        <f t="shared" si="24"/>
        <v>0</v>
      </c>
      <c r="AB60" s="234">
        <f t="shared" si="15"/>
        <v>0</v>
      </c>
      <c r="AC60" s="234">
        <f t="shared" si="25"/>
        <v>0</v>
      </c>
      <c r="AD60" s="234">
        <f t="shared" si="16"/>
        <v>0</v>
      </c>
      <c r="AE60" s="234">
        <f t="shared" si="26"/>
        <v>0</v>
      </c>
      <c r="AF60" s="234">
        <f t="shared" si="17"/>
        <v>0</v>
      </c>
      <c r="AG60" s="234">
        <f t="shared" si="27"/>
        <v>0</v>
      </c>
      <c r="AH60" s="234">
        <f t="shared" si="18"/>
        <v>0</v>
      </c>
      <c r="AI60" s="234">
        <f t="shared" si="28"/>
        <v>0</v>
      </c>
      <c r="AJ60" s="234">
        <f t="shared" si="19"/>
        <v>0</v>
      </c>
      <c r="AK60" s="234">
        <f t="shared" ca="1" si="29"/>
        <v>0</v>
      </c>
    </row>
    <row r="61" spans="3:37" ht="23.1" customHeight="1">
      <c r="C61" s="235">
        <v>57</v>
      </c>
      <c r="D61" s="236" t="str">
        <f t="shared" si="10"/>
        <v/>
      </c>
      <c r="E61" s="237" t="str">
        <f>IF(ISBLANK('Flight Groups'!C62),"",'Flight Groups'!J62)</f>
        <v/>
      </c>
      <c r="F61" s="237">
        <f t="shared" si="11"/>
        <v>5</v>
      </c>
      <c r="G61" s="237" t="str">
        <f>IF(ISBLANK('Flight Groups'!C62),"",'Flight Groups'!C62)</f>
        <v/>
      </c>
      <c r="H61" s="237" t="str">
        <f t="shared" si="20"/>
        <v/>
      </c>
      <c r="I61" s="488" t="str">
        <f>IF(ISBLANK('Flight Groups'!C62),"",IF(H61=1,"A",IF(H61=2,"B",IF(H61=3,"C",IF(H61=4,"D","E")))))</f>
        <v/>
      </c>
      <c r="J61" s="237" t="str">
        <f>IF(G61="","",(RANK(F61,$F$5:$F$64,0)+COUNTIF($F$5:F61,F61)-1))</f>
        <v/>
      </c>
      <c r="K61" s="238" t="str">
        <f t="shared" ca="1" si="12"/>
        <v/>
      </c>
      <c r="L61" s="294"/>
      <c r="M61" s="295"/>
      <c r="N61" s="239"/>
      <c r="O61" s="239"/>
      <c r="P61" s="546"/>
      <c r="Q61" s="588">
        <f t="shared" si="13"/>
        <v>0</v>
      </c>
      <c r="R61" s="434">
        <f>IF(ISBLANK('Flight Groups'!C62),0,IF(P61="yes",0,(IF(L61=$L$2,L61*60-M61,IF(L61&gt;$L$2,($L$2*60)-(L61-$L$2)*60-M61,L61*60+M61)))-Q61+O61))</f>
        <v>0</v>
      </c>
      <c r="S61" s="399">
        <f t="shared" si="21"/>
        <v>0</v>
      </c>
      <c r="T61" s="240">
        <f t="shared" si="22"/>
        <v>5</v>
      </c>
      <c r="U61" s="241"/>
      <c r="V61" s="278">
        <v>57</v>
      </c>
      <c r="W61" s="230" t="str">
        <f t="shared" ca="1" si="23"/>
        <v/>
      </c>
      <c r="X61" s="402">
        <f t="shared" ca="1" si="14"/>
        <v>0</v>
      </c>
      <c r="Y61" s="39" t="str">
        <f t="shared" ca="1" si="3"/>
        <v/>
      </c>
      <c r="Z61" s="232">
        <f>RANK(S61,$S$5:$S$64,0)+COUNTIF($S$5:S61,S61)-1</f>
        <v>57</v>
      </c>
      <c r="AA61" s="233">
        <f t="shared" si="24"/>
        <v>0</v>
      </c>
      <c r="AB61" s="234">
        <f t="shared" si="15"/>
        <v>0</v>
      </c>
      <c r="AC61" s="234">
        <f t="shared" si="25"/>
        <v>0</v>
      </c>
      <c r="AD61" s="234">
        <f t="shared" si="16"/>
        <v>0</v>
      </c>
      <c r="AE61" s="234">
        <f t="shared" si="26"/>
        <v>0</v>
      </c>
      <c r="AF61" s="234">
        <f t="shared" si="17"/>
        <v>0</v>
      </c>
      <c r="AG61" s="234">
        <f t="shared" si="27"/>
        <v>0</v>
      </c>
      <c r="AH61" s="234">
        <f t="shared" si="18"/>
        <v>0</v>
      </c>
      <c r="AI61" s="234">
        <f t="shared" si="28"/>
        <v>0</v>
      </c>
      <c r="AJ61" s="234">
        <f t="shared" si="19"/>
        <v>0</v>
      </c>
      <c r="AK61" s="234">
        <f t="shared" ca="1" si="29"/>
        <v>0</v>
      </c>
    </row>
    <row r="62" spans="3:37" ht="23.1" customHeight="1">
      <c r="C62" s="235">
        <v>58</v>
      </c>
      <c r="D62" s="236" t="str">
        <f t="shared" si="10"/>
        <v/>
      </c>
      <c r="E62" s="237" t="str">
        <f>IF(ISBLANK('Flight Groups'!C63),"",'Flight Groups'!J63)</f>
        <v/>
      </c>
      <c r="F62" s="237">
        <f t="shared" si="11"/>
        <v>5</v>
      </c>
      <c r="G62" s="237" t="str">
        <f>IF(ISBLANK('Flight Groups'!C63),"",'Flight Groups'!C63)</f>
        <v/>
      </c>
      <c r="H62" s="237" t="str">
        <f t="shared" si="20"/>
        <v/>
      </c>
      <c r="I62" s="488" t="str">
        <f>IF(ISBLANK('Flight Groups'!C63),"",IF(H62=1,"A",IF(H62=2,"B",IF(H62=3,"C",IF(H62=4,"D","E")))))</f>
        <v/>
      </c>
      <c r="J62" s="237" t="str">
        <f>IF(G62="","",(RANK(F62,$F$5:$F$64,0)+COUNTIF($F$5:F62,F62)-1))</f>
        <v/>
      </c>
      <c r="K62" s="238" t="str">
        <f t="shared" ca="1" si="12"/>
        <v/>
      </c>
      <c r="L62" s="294"/>
      <c r="M62" s="295"/>
      <c r="N62" s="239"/>
      <c r="O62" s="239"/>
      <c r="P62" s="546"/>
      <c r="Q62" s="588">
        <f t="shared" si="13"/>
        <v>0</v>
      </c>
      <c r="R62" s="434">
        <f>IF(ISBLANK('Flight Groups'!C63),0,IF(P62="yes",0,(IF(L62=$L$2,L62*60-M62,IF(L62&gt;$L$2,($L$2*60)-(L62-$L$2)*60-M62,L62*60+M62)))-Q62+O62))</f>
        <v>0</v>
      </c>
      <c r="S62" s="399">
        <f t="shared" si="21"/>
        <v>0</v>
      </c>
      <c r="T62" s="240">
        <f t="shared" si="22"/>
        <v>5</v>
      </c>
      <c r="U62" s="242"/>
      <c r="V62" s="278">
        <v>58</v>
      </c>
      <c r="W62" s="230" t="str">
        <f t="shared" ca="1" si="23"/>
        <v/>
      </c>
      <c r="X62" s="402">
        <f t="shared" ca="1" si="14"/>
        <v>0</v>
      </c>
      <c r="Y62" s="39" t="str">
        <f t="shared" ca="1" si="3"/>
        <v/>
      </c>
      <c r="Z62" s="232">
        <f>RANK(S62,$S$5:$S$64,0)+COUNTIF($S$5:S62,S62)-1</f>
        <v>58</v>
      </c>
      <c r="AA62" s="233">
        <f t="shared" si="24"/>
        <v>0</v>
      </c>
      <c r="AB62" s="234">
        <f t="shared" si="15"/>
        <v>0</v>
      </c>
      <c r="AC62" s="234">
        <f t="shared" si="25"/>
        <v>0</v>
      </c>
      <c r="AD62" s="234">
        <f t="shared" si="16"/>
        <v>0</v>
      </c>
      <c r="AE62" s="234">
        <f t="shared" si="26"/>
        <v>0</v>
      </c>
      <c r="AF62" s="234">
        <f t="shared" si="17"/>
        <v>0</v>
      </c>
      <c r="AG62" s="234">
        <f t="shared" si="27"/>
        <v>0</v>
      </c>
      <c r="AH62" s="234">
        <f t="shared" si="18"/>
        <v>0</v>
      </c>
      <c r="AI62" s="234">
        <f t="shared" si="28"/>
        <v>0</v>
      </c>
      <c r="AJ62" s="234">
        <f t="shared" si="19"/>
        <v>0</v>
      </c>
      <c r="AK62" s="234">
        <f t="shared" ca="1" si="29"/>
        <v>0</v>
      </c>
    </row>
    <row r="63" spans="3:37" ht="23.1" customHeight="1">
      <c r="C63" s="235">
        <v>59</v>
      </c>
      <c r="D63" s="236" t="str">
        <f t="shared" si="10"/>
        <v/>
      </c>
      <c r="E63" s="237" t="str">
        <f>IF(ISBLANK('Flight Groups'!C64),"",'Flight Groups'!J64)</f>
        <v/>
      </c>
      <c r="F63" s="237">
        <f t="shared" si="11"/>
        <v>5</v>
      </c>
      <c r="G63" s="237" t="str">
        <f>IF(ISBLANK('Flight Groups'!C64),"",'Flight Groups'!C64)</f>
        <v/>
      </c>
      <c r="H63" s="237" t="str">
        <f t="shared" si="20"/>
        <v/>
      </c>
      <c r="I63" s="488" t="str">
        <f>IF(ISBLANK('Flight Groups'!C64),"",IF(H63=1,"A",IF(H63=2,"B",IF(H63=3,"C",IF(H63=4,"D","E")))))</f>
        <v/>
      </c>
      <c r="J63" s="237" t="str">
        <f>IF(G63="","",(RANK(F63,$F$5:$F$64,0)+COUNTIF($F$5:F63,F63)-1))</f>
        <v/>
      </c>
      <c r="K63" s="238" t="str">
        <f t="shared" ca="1" si="12"/>
        <v/>
      </c>
      <c r="L63" s="294"/>
      <c r="M63" s="295"/>
      <c r="N63" s="239"/>
      <c r="O63" s="239"/>
      <c r="P63" s="546"/>
      <c r="Q63" s="588">
        <f t="shared" si="13"/>
        <v>0</v>
      </c>
      <c r="R63" s="434">
        <f>IF(ISBLANK('Flight Groups'!C64),0,IF(P63="yes",0,(IF(L63=$L$2,L63*60-M63,IF(L63&gt;$L$2,($L$2*60)-(L63-$L$2)*60-M63,L63*60+M63)))-Q63+O63))</f>
        <v>0</v>
      </c>
      <c r="S63" s="399">
        <f t="shared" si="21"/>
        <v>0</v>
      </c>
      <c r="T63" s="240">
        <f t="shared" si="22"/>
        <v>5</v>
      </c>
      <c r="U63" s="35"/>
      <c r="V63" s="278">
        <v>59</v>
      </c>
      <c r="W63" s="230" t="str">
        <f t="shared" ca="1" si="23"/>
        <v/>
      </c>
      <c r="X63" s="402">
        <f t="shared" ca="1" si="14"/>
        <v>0</v>
      </c>
      <c r="Y63" s="39" t="str">
        <f t="shared" ca="1" si="3"/>
        <v/>
      </c>
      <c r="Z63" s="232">
        <f>RANK(S63,$S$5:$S$64,0)+COUNTIF($S$5:S63,S63)-1</f>
        <v>59</v>
      </c>
      <c r="AA63" s="233">
        <f t="shared" si="24"/>
        <v>0</v>
      </c>
      <c r="AB63" s="234">
        <f t="shared" si="15"/>
        <v>0</v>
      </c>
      <c r="AC63" s="234">
        <f t="shared" si="25"/>
        <v>0</v>
      </c>
      <c r="AD63" s="234">
        <f t="shared" si="16"/>
        <v>0</v>
      </c>
      <c r="AE63" s="234">
        <f t="shared" si="26"/>
        <v>0</v>
      </c>
      <c r="AF63" s="234">
        <f t="shared" si="17"/>
        <v>0</v>
      </c>
      <c r="AG63" s="234">
        <f t="shared" si="27"/>
        <v>0</v>
      </c>
      <c r="AH63" s="234">
        <f t="shared" si="18"/>
        <v>0</v>
      </c>
      <c r="AI63" s="234">
        <f t="shared" si="28"/>
        <v>0</v>
      </c>
      <c r="AJ63" s="234">
        <f t="shared" si="19"/>
        <v>0</v>
      </c>
      <c r="AK63" s="234">
        <f t="shared" ca="1" si="29"/>
        <v>0</v>
      </c>
    </row>
    <row r="64" spans="3:37" ht="23.1" customHeight="1" thickBot="1">
      <c r="C64" s="244">
        <v>60</v>
      </c>
      <c r="D64" s="245" t="str">
        <f t="shared" si="10"/>
        <v/>
      </c>
      <c r="E64" s="246" t="str">
        <f>IF(ISBLANK('Flight Groups'!C65),"",'Flight Groups'!J65)</f>
        <v/>
      </c>
      <c r="F64" s="246">
        <f t="shared" si="11"/>
        <v>5</v>
      </c>
      <c r="G64" s="246" t="str">
        <f>IF(ISBLANK('Flight Groups'!C65),"",'Flight Groups'!C65)</f>
        <v/>
      </c>
      <c r="H64" s="246" t="str">
        <f t="shared" si="20"/>
        <v/>
      </c>
      <c r="I64" s="489" t="str">
        <f>IF(ISBLANK('Flight Groups'!C65),"",IF(H64=1,"A",IF(H64=2,"B",IF(H64=3,"C",IF(H64=4,"D","E")))))</f>
        <v/>
      </c>
      <c r="J64" s="246" t="str">
        <f>IF(G64="","",(RANK(F64,$F$5:$F$64,0)+COUNTIF($F$5:F64,F64)-1))</f>
        <v/>
      </c>
      <c r="K64" s="247" t="str">
        <f t="shared" ca="1" si="12"/>
        <v/>
      </c>
      <c r="L64" s="296"/>
      <c r="M64" s="297"/>
      <c r="N64" s="248"/>
      <c r="O64" s="248"/>
      <c r="P64" s="547"/>
      <c r="Q64" s="429">
        <f t="shared" si="13"/>
        <v>0</v>
      </c>
      <c r="R64" s="435">
        <f>IF(ISBLANK('Flight Groups'!C65),0,IF(P64="yes",0,(IF(L64=$L$2,L64*60-M64,IF(L64&gt;$L$2,($L$2*60)-(L64-$L$2)*60-M64,L64*60+M64)))-Q64+O64))</f>
        <v>0</v>
      </c>
      <c r="S64" s="400">
        <f t="shared" si="21"/>
        <v>0</v>
      </c>
      <c r="T64" s="249">
        <f t="shared" si="22"/>
        <v>5</v>
      </c>
      <c r="U64" s="243"/>
      <c r="V64" s="279">
        <v>60</v>
      </c>
      <c r="W64" s="250" t="str">
        <f t="shared" ca="1" si="23"/>
        <v/>
      </c>
      <c r="X64" s="403">
        <f t="shared" ca="1" si="14"/>
        <v>0</v>
      </c>
      <c r="Y64" s="39" t="str">
        <f t="shared" ca="1" si="3"/>
        <v/>
      </c>
      <c r="Z64" s="232">
        <f>RANK(S64,$S$5:$S$64,0)+COUNTIF($S$5:S64,S64)-1</f>
        <v>60</v>
      </c>
      <c r="AA64" s="233">
        <f t="shared" si="24"/>
        <v>0</v>
      </c>
      <c r="AB64" s="234">
        <f t="shared" si="15"/>
        <v>0</v>
      </c>
      <c r="AC64" s="234">
        <f t="shared" si="25"/>
        <v>0</v>
      </c>
      <c r="AD64" s="234">
        <f t="shared" si="16"/>
        <v>0</v>
      </c>
      <c r="AE64" s="234">
        <f t="shared" si="26"/>
        <v>0</v>
      </c>
      <c r="AF64" s="234">
        <f t="shared" si="17"/>
        <v>0</v>
      </c>
      <c r="AG64" s="234">
        <f t="shared" si="27"/>
        <v>0</v>
      </c>
      <c r="AH64" s="234">
        <f t="shared" si="18"/>
        <v>0</v>
      </c>
      <c r="AI64" s="234">
        <f t="shared" si="28"/>
        <v>0</v>
      </c>
      <c r="AJ64" s="234">
        <f t="shared" si="19"/>
        <v>0</v>
      </c>
      <c r="AK64" s="234">
        <f t="shared" ca="1" si="2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93"/>
      <c r="K66" s="293"/>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93"/>
      <c r="K67" s="293"/>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93"/>
      <c r="K68" s="293"/>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93"/>
      <c r="K69" s="293"/>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93"/>
      <c r="K70" s="293"/>
      <c r="L70" s="241"/>
      <c r="M70" s="241"/>
      <c r="N70" s="241"/>
      <c r="O70" s="241"/>
      <c r="P70" s="544"/>
      <c r="Q70" s="241"/>
      <c r="R70" s="241"/>
      <c r="S70" s="243"/>
      <c r="T70" s="243"/>
      <c r="U70" s="243"/>
      <c r="V70" s="243"/>
      <c r="W70" s="243"/>
      <c r="Z70" s="269"/>
    </row>
    <row r="71" spans="2:36">
      <c r="D71" s="292"/>
      <c r="E71" s="293"/>
      <c r="F71" s="293"/>
      <c r="G71" s="293"/>
      <c r="H71" s="293"/>
      <c r="I71" s="293"/>
      <c r="J71" s="293"/>
      <c r="K71" s="293"/>
      <c r="L71" s="241"/>
      <c r="M71" s="241"/>
      <c r="N71" s="241"/>
      <c r="O71" s="241"/>
      <c r="P71" s="544"/>
      <c r="Q71" s="241"/>
      <c r="R71" s="241"/>
      <c r="S71" s="241"/>
      <c r="T71" s="241"/>
      <c r="U71" s="241"/>
      <c r="V71" s="241"/>
      <c r="W71" s="241"/>
      <c r="Z71" s="270"/>
    </row>
    <row r="72" spans="2:36">
      <c r="D72" s="292"/>
      <c r="E72" s="293"/>
      <c r="F72" s="293"/>
      <c r="G72" s="293"/>
      <c r="H72" s="293"/>
      <c r="I72" s="293"/>
      <c r="J72" s="293"/>
      <c r="K72" s="293"/>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L82"/>
  <sheetViews>
    <sheetView showGridLines="0" workbookViewId="0">
      <selection activeCell="L2" sqref="L2"/>
    </sheetView>
  </sheetViews>
  <sheetFormatPr defaultColWidth="8.85546875" defaultRowHeight="14.25"/>
  <cols>
    <col min="1" max="1" width="2.42578125" style="38" customWidth="1"/>
    <col min="2" max="2" width="6.7109375" style="252" customWidth="1"/>
    <col min="3" max="3" width="4.140625" style="251" hidden="1" customWidth="1"/>
    <col min="4" max="4" width="3.7109375" style="251" customWidth="1"/>
    <col min="5" max="6" width="7.7109375" style="252" hidden="1" customWidth="1"/>
    <col min="7" max="7" width="11.7109375" style="252" hidden="1" customWidth="1"/>
    <col min="8" max="8" width="20.7109375" style="252" hidden="1" customWidth="1"/>
    <col min="9" max="9" width="7.7109375" style="252" customWidth="1"/>
    <col min="10" max="10" width="20.7109375" style="252" hidden="1" customWidth="1"/>
    <col min="11" max="11" width="20.7109375" style="252" customWidth="1"/>
    <col min="12" max="13" width="6.7109375" style="252" customWidth="1"/>
    <col min="14" max="15" width="8.7109375" style="252" customWidth="1"/>
    <col min="16" max="16" width="6.85546875" style="543" bestFit="1" customWidth="1"/>
    <col min="17" max="18" width="9.7109375" style="252" customWidth="1"/>
    <col min="19" max="19" width="11.7109375" style="252" customWidth="1"/>
    <col min="20" max="20" width="5.28515625" style="252" customWidth="1"/>
    <col min="21" max="21" width="5.7109375" style="252" customWidth="1"/>
    <col min="22" max="22" width="6.42578125" style="252" customWidth="1"/>
    <col min="23" max="23" width="20.7109375" style="252" customWidth="1"/>
    <col min="24" max="24" width="9.7109375" style="252" customWidth="1"/>
    <col min="25" max="25" width="3.7109375" style="39" customWidth="1"/>
    <col min="26" max="26" width="9.140625" style="255" hidden="1" customWidth="1"/>
    <col min="27" max="27" width="9.140625" style="185" hidden="1" customWidth="1"/>
    <col min="28" max="28" width="10.85546875" style="256" hidden="1" customWidth="1"/>
    <col min="29" max="33" width="9.140625" style="256" hidden="1" customWidth="1"/>
    <col min="34" max="36" width="9.140625" style="257" hidden="1" customWidth="1"/>
    <col min="37" max="37" width="9.140625" style="234" hidden="1" customWidth="1"/>
    <col min="38" max="38" width="8.85546875" style="187"/>
    <col min="39" max="16384" width="8.85546875" style="38"/>
  </cols>
  <sheetData>
    <row r="1" spans="2:38" ht="25.5">
      <c r="B1" s="36"/>
      <c r="H1" s="253"/>
      <c r="J1" s="253"/>
      <c r="K1" s="253" t="s">
        <v>48</v>
      </c>
      <c r="L1" s="253"/>
      <c r="P1" s="550"/>
      <c r="AD1" s="234"/>
    </row>
    <row r="2" spans="2:38" ht="19.5" customHeight="1">
      <c r="B2" s="36"/>
      <c r="E2" s="38"/>
      <c r="F2" s="38"/>
      <c r="H2" s="258"/>
      <c r="J2" s="258"/>
      <c r="K2" s="258" t="s">
        <v>35</v>
      </c>
      <c r="L2" s="357">
        <v>10</v>
      </c>
      <c r="M2" s="259" t="s">
        <v>36</v>
      </c>
      <c r="N2" s="260"/>
      <c r="O2" s="260"/>
      <c r="P2" s="548"/>
      <c r="Q2" s="260"/>
      <c r="R2" s="261"/>
      <c r="W2" s="392" t="s">
        <v>103</v>
      </c>
      <c r="X2" s="252" t="s">
        <v>102</v>
      </c>
      <c r="AA2" s="262"/>
      <c r="AD2" s="234"/>
    </row>
    <row r="3" spans="2:38" ht="15" customHeight="1" thickBot="1">
      <c r="B3" s="36"/>
      <c r="E3" s="38"/>
      <c r="F3" s="38"/>
      <c r="G3" s="263"/>
      <c r="H3" s="263"/>
      <c r="I3" s="263"/>
      <c r="J3" s="263"/>
      <c r="L3" s="377"/>
      <c r="M3" s="306"/>
      <c r="N3" s="264"/>
      <c r="O3" s="272"/>
      <c r="P3" s="549"/>
      <c r="Q3" s="272"/>
      <c r="R3" s="39"/>
      <c r="T3" s="39"/>
      <c r="U3" s="39"/>
      <c r="V3" s="39"/>
      <c r="W3" s="39"/>
      <c r="AA3" s="266"/>
      <c r="AH3" s="256"/>
      <c r="AI3" s="256"/>
      <c r="AJ3" s="256"/>
    </row>
    <row r="4" spans="2:38" s="568" customFormat="1" ht="35.1" customHeight="1" thickBot="1">
      <c r="B4" s="553" t="s">
        <v>87</v>
      </c>
      <c r="C4" s="554" t="s">
        <v>26</v>
      </c>
      <c r="D4" s="555" t="s">
        <v>26</v>
      </c>
      <c r="E4" s="556" t="s">
        <v>38</v>
      </c>
      <c r="F4" s="556" t="s">
        <v>86</v>
      </c>
      <c r="G4" s="557" t="s">
        <v>27</v>
      </c>
      <c r="H4" s="557" t="s">
        <v>38</v>
      </c>
      <c r="I4" s="558" t="s">
        <v>38</v>
      </c>
      <c r="J4" s="557" t="s">
        <v>85</v>
      </c>
      <c r="K4" s="559" t="s">
        <v>27</v>
      </c>
      <c r="L4" s="560" t="s">
        <v>39</v>
      </c>
      <c r="M4" s="560" t="s">
        <v>40</v>
      </c>
      <c r="N4" s="560" t="s">
        <v>106</v>
      </c>
      <c r="O4" s="561" t="s">
        <v>41</v>
      </c>
      <c r="P4" s="562" t="s">
        <v>149</v>
      </c>
      <c r="Q4" s="563" t="s">
        <v>107</v>
      </c>
      <c r="R4" s="563" t="s">
        <v>108</v>
      </c>
      <c r="S4" s="563" t="s">
        <v>42</v>
      </c>
      <c r="T4" s="558" t="s">
        <v>43</v>
      </c>
      <c r="U4" s="559"/>
      <c r="V4" s="608" t="s">
        <v>88</v>
      </c>
      <c r="W4" s="609"/>
      <c r="X4" s="610"/>
      <c r="Y4" s="564"/>
      <c r="Z4" s="565" t="s">
        <v>76</v>
      </c>
      <c r="AA4" s="186" t="s">
        <v>77</v>
      </c>
      <c r="AB4" s="566" t="s">
        <v>79</v>
      </c>
      <c r="AC4" s="566"/>
      <c r="AD4" s="566"/>
      <c r="AE4" s="566"/>
      <c r="AF4" s="566"/>
      <c r="AG4" s="566"/>
      <c r="AH4" s="566"/>
      <c r="AI4" s="566"/>
      <c r="AJ4" s="566"/>
      <c r="AK4" s="566" t="s">
        <v>78</v>
      </c>
      <c r="AL4" s="567"/>
    </row>
    <row r="5" spans="2:38" ht="23.1" customHeight="1">
      <c r="B5" s="299" t="s">
        <v>30</v>
      </c>
      <c r="C5" s="225">
        <v>1</v>
      </c>
      <c r="D5" s="226">
        <f ca="1">IF(G5="","",(INDEX($C$5:$C$64,MATCH(K5,$G$5:$G$64,0))))</f>
        <v>4</v>
      </c>
      <c r="E5" s="227" t="str">
        <f>IF(ISBLANK('Flight Groups'!C6),"",'Flight Groups'!K6)</f>
        <v>A</v>
      </c>
      <c r="F5" s="227">
        <f>IF(E5="a",1,IF(E5="b",2,IF(E5="c",3,IF(E5="d",4,5))))</f>
        <v>1</v>
      </c>
      <c r="G5" s="227" t="str">
        <f>IF(ISBLANK('Flight Groups'!C6),"",'Flight Groups'!C6)</f>
        <v>Jon Garber</v>
      </c>
      <c r="H5" s="227">
        <f>IF(G5="","",(SMALL(F$5:F$64,C5)))</f>
        <v>1</v>
      </c>
      <c r="I5" s="487" t="str">
        <f>IF(ISBLANK('Flight Groups'!C6),"",IF(H5=1,"A",IF(H5=2,"B",IF(H5=3,"C",IF(H5=4,"D","E")))))</f>
        <v>A</v>
      </c>
      <c r="J5" s="227">
        <f>IF(G5="","",(RANK(F5,$F$5:$F$64,0)+COUNTIF($F$5:F5,F5)-1))</f>
        <v>58</v>
      </c>
      <c r="K5" s="228" t="str">
        <f ca="1">IF(G5="","",(OFFSET($G$5,MATCH(LARGE($J$5:$J$64,ROW()-ROW($K$5)+1),$J$5:$J$64,0)-1,0)))</f>
        <v>Curtis Suter</v>
      </c>
      <c r="L5" s="369"/>
      <c r="M5" s="370"/>
      <c r="N5" s="368"/>
      <c r="O5" s="368"/>
      <c r="P5" s="545"/>
      <c r="Q5" s="427">
        <f>IF(P5="yes",0,IF(N5&gt;200,(100+(N5-200)*3),(N5/2)))</f>
        <v>0</v>
      </c>
      <c r="R5" s="433">
        <f>IF(ISBLANK('Flight Groups'!C6),0,IF(P5="yes",0,(IF(L5=$L$2,L5*60-M5,IF(L5&gt;$L$2,($L$2*60)-(L5-$L$2)*60-M5,L5*60+M5)))-Q5+O5))</f>
        <v>0</v>
      </c>
      <c r="S5" s="398">
        <f t="shared" ref="S5:S36" si="0">IF(R5=0,0,IF(I5="A",AB5,IF(I5="B",AD5,IF(I5="C",AF5,IF(I5="d",AH5,AJ5)))))</f>
        <v>0</v>
      </c>
      <c r="T5" s="229">
        <f>+RANK(R5,$R$5:$R$64)</f>
        <v>1</v>
      </c>
      <c r="U5" s="230"/>
      <c r="V5" s="277">
        <v>1</v>
      </c>
      <c r="W5" s="231" t="str">
        <f t="shared" ref="W5:W36" ca="1" si="1">OFFSET($K$5,MATCH(SMALL($Z$5:$Z$64,ROW()-ROW($W$5)+1),$Z$5:$Z$64,0)-1,0)</f>
        <v>Curtis Suter</v>
      </c>
      <c r="X5" s="401" t="str">
        <f>IF($W$2="YES",((AK5)),"")</f>
        <v/>
      </c>
      <c r="Y5" s="39" t="str">
        <f t="shared" ref="Y5:Y64" ca="1" si="2">IF(AK5=0,"",IF(COUNTIF(X:X,X5)&gt;1,"TIE",""))</f>
        <v/>
      </c>
      <c r="Z5" s="232">
        <f>RANK(R5,$R$5:$R$64,0)+COUNTIF($R$5:R5,R5)-1</f>
        <v>1</v>
      </c>
      <c r="AA5" s="233">
        <f t="shared" ref="AA5:AA36" si="3">IF(I5="A",R5,0)</f>
        <v>0</v>
      </c>
      <c r="AB5" s="234">
        <f>IF(AA5=0,0,(AA5/MAX($AA$5:$AA$64)*1000))</f>
        <v>0</v>
      </c>
      <c r="AC5" s="234">
        <f t="shared" ref="AC5:AC36" si="4">IF(I5="B",R5,0)</f>
        <v>0</v>
      </c>
      <c r="AD5" s="234">
        <f>IF(AC5=0,0,(AC5/MAX($AC$5:$AC$64)*1000))</f>
        <v>0</v>
      </c>
      <c r="AE5" s="234">
        <f t="shared" ref="AE5:AE36" si="5">IF(I5="C",R5,0)</f>
        <v>0</v>
      </c>
      <c r="AF5" s="234">
        <f>IF(AE5=0,0,(AE5/MAX($AE$5:$AE$64)*1000))</f>
        <v>0</v>
      </c>
      <c r="AG5" s="234">
        <f t="shared" ref="AG5:AG36" si="6">IF(I5="D",R5,0)</f>
        <v>0</v>
      </c>
      <c r="AH5" s="234">
        <f>IF(AG5=0,0,(AG5/MAX($AG$5:$AG$64)*1000))</f>
        <v>0</v>
      </c>
      <c r="AI5" s="234">
        <f t="shared" ref="AI5:AI36" si="7">IF(I5="E",R5,0)</f>
        <v>0</v>
      </c>
      <c r="AJ5" s="234">
        <f>IF(AI5=0,0,(AI5/MAX($AI$5:$AI$64)*1000))</f>
        <v>0</v>
      </c>
      <c r="AK5" s="234">
        <f ca="1">INDEX($S$5:$S$64,MATCH(W5,$K$5:$K$64,0))</f>
        <v>0</v>
      </c>
    </row>
    <row r="6" spans="2:38" ht="23.1" customHeight="1">
      <c r="B6" s="300">
        <f>IF("a"="","",COUNTIF(I:I,"a")-COUNTIFS(I:I,"a",L:L,0))</f>
        <v>3</v>
      </c>
      <c r="C6" s="235">
        <v>2</v>
      </c>
      <c r="D6" s="236">
        <f t="shared" ref="D6:D64" ca="1" si="8">IF(G6="","",(INDEX($C$5:$C$64,MATCH(K6,$G$5:$G$64,0))))</f>
        <v>2</v>
      </c>
      <c r="E6" s="237" t="str">
        <f>IF(ISBLANK('Flight Groups'!C7),"",'Flight Groups'!K7)</f>
        <v>A</v>
      </c>
      <c r="F6" s="237">
        <f t="shared" ref="F6:F64" si="9">IF(E6="a",1,IF(E6="b",2,IF(E6="c",3,IF(E6="d",4,5))))</f>
        <v>1</v>
      </c>
      <c r="G6" s="237" t="str">
        <f>IF(ISBLANK('Flight Groups'!C7),"",'Flight Groups'!C7)</f>
        <v>Greg Douglas</v>
      </c>
      <c r="H6" s="237">
        <f>IF(G6="","",(SMALL(F$5:F$64,C6)))</f>
        <v>1</v>
      </c>
      <c r="I6" s="488" t="str">
        <f>IF(ISBLANK('Flight Groups'!C7),"",IF(H6=1,"A",IF(H6=2,"B",IF(H6=3,"C",IF(H6=4,"D","E")))))</f>
        <v>A</v>
      </c>
      <c r="J6" s="237">
        <f>IF(G6="","",(RANK(F6,$F$5:$F$64,0)+COUNTIF($F$5:F6,F6)-1))</f>
        <v>59</v>
      </c>
      <c r="K6" s="238" t="str">
        <f t="shared" ref="K6:K64" ca="1" si="10">IF(G6="","",(OFFSET($G$5,MATCH(LARGE($J$5:$J$64,ROW()-ROW($K$5)+1),$J$5:$J$64,0)-1,0)))</f>
        <v>Greg Douglas</v>
      </c>
      <c r="L6" s="294"/>
      <c r="M6" s="295"/>
      <c r="N6" s="239"/>
      <c r="O6" s="239"/>
      <c r="P6" s="546"/>
      <c r="Q6" s="588">
        <f t="shared" ref="Q6:Q64" si="11">IF(P6="yes",0,IF(N6&gt;200,(100+(N6-200)*3),(N6/2)))</f>
        <v>0</v>
      </c>
      <c r="R6" s="434">
        <f>IF(ISBLANK('Flight Groups'!C7),0,IF(P6="yes",0,(IF(L6=$L$2,L6*60-M6,IF(L6&gt;$L$2,($L$2*60)-(L6-$L$2)*60-M6,L6*60+M6)))-Q6+O6))</f>
        <v>0</v>
      </c>
      <c r="S6" s="399">
        <f t="shared" si="0"/>
        <v>0</v>
      </c>
      <c r="T6" s="240">
        <f t="shared" ref="T6:T64" si="12">+RANK(R6,$R$5:$R$64)</f>
        <v>1</v>
      </c>
      <c r="U6" s="230"/>
      <c r="V6" s="278">
        <v>2</v>
      </c>
      <c r="W6" s="230" t="str">
        <f t="shared" ca="1" si="1"/>
        <v>Greg Douglas</v>
      </c>
      <c r="X6" s="402" t="str">
        <f t="shared" ref="X6:X64" si="13">IF($W$2="YES",((AK6)),"")</f>
        <v/>
      </c>
      <c r="Y6" s="39" t="str">
        <f t="shared" ca="1" si="2"/>
        <v/>
      </c>
      <c r="Z6" s="232">
        <f>RANK(R6,$R$5:$R$64,0)+COUNTIF($R$5:R6,R6)-1</f>
        <v>2</v>
      </c>
      <c r="AA6" s="233">
        <f t="shared" si="3"/>
        <v>0</v>
      </c>
      <c r="AB6" s="234">
        <f t="shared" ref="AB6:AB64" si="14">IF(AA6=0,0,(AA6/MAX($AA$5:$AA$64)*1000))</f>
        <v>0</v>
      </c>
      <c r="AC6" s="234">
        <f t="shared" si="4"/>
        <v>0</v>
      </c>
      <c r="AD6" s="234">
        <f t="shared" ref="AD6:AD64" si="15">IF(AC6=0,0,(AC6/MAX($AC$5:$AC$64)*1000))</f>
        <v>0</v>
      </c>
      <c r="AE6" s="234">
        <f t="shared" si="5"/>
        <v>0</v>
      </c>
      <c r="AF6" s="234">
        <f t="shared" ref="AF6:AF64" si="16">IF(AE6=0,0,(AE6/MAX($AE$5:$AE$64)*1000))</f>
        <v>0</v>
      </c>
      <c r="AG6" s="234">
        <f t="shared" si="6"/>
        <v>0</v>
      </c>
      <c r="AH6" s="234">
        <f t="shared" ref="AH6:AH64" si="17">IF(AG6=0,0,(AG6/MAX($AG$5:$AG$64)*1000))</f>
        <v>0</v>
      </c>
      <c r="AI6" s="234">
        <f t="shared" si="7"/>
        <v>0</v>
      </c>
      <c r="AJ6" s="234">
        <f t="shared" ref="AJ6:AJ64" si="18">IF(AI6=0,0,(AI6/MAX($AI$5:$AI$64)*1000))</f>
        <v>0</v>
      </c>
      <c r="AK6" s="234">
        <f t="shared" ref="AK6:AK64" ca="1" si="19">INDEX($S$5:$S$64,MATCH(W6,$K$5:$K$64,0))</f>
        <v>0</v>
      </c>
    </row>
    <row r="7" spans="2:38" ht="23.1" customHeight="1">
      <c r="C7" s="235">
        <v>3</v>
      </c>
      <c r="D7" s="236">
        <f t="shared" ca="1" si="8"/>
        <v>1</v>
      </c>
      <c r="E7" s="237" t="str">
        <f>IF(ISBLANK('Flight Groups'!C8),"",'Flight Groups'!K8)</f>
        <v>B</v>
      </c>
      <c r="F7" s="237">
        <f t="shared" si="9"/>
        <v>2</v>
      </c>
      <c r="G7" s="237" t="str">
        <f>IF(ISBLANK('Flight Groups'!C8),"",'Flight Groups'!C8)</f>
        <v>Carl Thuesen</v>
      </c>
      <c r="H7" s="237">
        <f>IF(G7="","",(SMALL(F$5:F$64,C7)))</f>
        <v>1</v>
      </c>
      <c r="I7" s="488" t="str">
        <f>IF(ISBLANK('Flight Groups'!C8),"",IF(H7=1,"A",IF(H7=2,"B",IF(H7=3,"C",IF(H7=4,"D","E")))))</f>
        <v>A</v>
      </c>
      <c r="J7" s="237">
        <f>IF(G7="","",(RANK(F7,$F$5:$F$64,0)+COUNTIF($F$5:F7,F7)-1))</f>
        <v>55</v>
      </c>
      <c r="K7" s="238" t="str">
        <f t="shared" ca="1" si="10"/>
        <v>Jon Garber</v>
      </c>
      <c r="L7" s="294"/>
      <c r="M7" s="295"/>
      <c r="N7" s="239"/>
      <c r="O7" s="239"/>
      <c r="P7" s="546"/>
      <c r="Q7" s="588">
        <f t="shared" si="11"/>
        <v>0</v>
      </c>
      <c r="R7" s="434">
        <f>IF(ISBLANK('Flight Groups'!C8),0,IF(P7="yes",0,(IF(L7=$L$2,L7*60-M7,IF(L7&gt;$L$2,($L$2*60)-(L7-$L$2)*60-M7,L7*60+M7)))-Q7+O7))</f>
        <v>0</v>
      </c>
      <c r="S7" s="399">
        <f t="shared" si="0"/>
        <v>0</v>
      </c>
      <c r="T7" s="240">
        <f t="shared" si="12"/>
        <v>1</v>
      </c>
      <c r="U7" s="230"/>
      <c r="V7" s="278">
        <v>3</v>
      </c>
      <c r="W7" s="230" t="str">
        <f t="shared" ca="1" si="1"/>
        <v>Jon Garber</v>
      </c>
      <c r="X7" s="402" t="str">
        <f t="shared" si="13"/>
        <v/>
      </c>
      <c r="Y7" s="39" t="str">
        <f t="shared" ca="1" si="2"/>
        <v/>
      </c>
      <c r="Z7" s="232">
        <f>RANK(R7,$R$5:$R$64,0)+COUNTIF($R$5:R7,R7)-1</f>
        <v>3</v>
      </c>
      <c r="AA7" s="233">
        <f t="shared" si="3"/>
        <v>0</v>
      </c>
      <c r="AB7" s="234">
        <f t="shared" si="14"/>
        <v>0</v>
      </c>
      <c r="AC7" s="234">
        <f t="shared" si="4"/>
        <v>0</v>
      </c>
      <c r="AD7" s="234">
        <f t="shared" si="15"/>
        <v>0</v>
      </c>
      <c r="AE7" s="234">
        <f t="shared" si="5"/>
        <v>0</v>
      </c>
      <c r="AF7" s="234">
        <f t="shared" si="16"/>
        <v>0</v>
      </c>
      <c r="AG7" s="234">
        <f t="shared" si="6"/>
        <v>0</v>
      </c>
      <c r="AH7" s="234">
        <f t="shared" si="17"/>
        <v>0</v>
      </c>
      <c r="AI7" s="234">
        <f t="shared" si="7"/>
        <v>0</v>
      </c>
      <c r="AJ7" s="234">
        <f t="shared" si="18"/>
        <v>0</v>
      </c>
      <c r="AK7" s="234">
        <f t="shared" ca="1" si="19"/>
        <v>0</v>
      </c>
    </row>
    <row r="8" spans="2:38" ht="23.1" customHeight="1">
      <c r="B8" s="299" t="s">
        <v>31</v>
      </c>
      <c r="C8" s="235">
        <v>4</v>
      </c>
      <c r="D8" s="236">
        <f t="shared" ca="1" si="8"/>
        <v>6</v>
      </c>
      <c r="E8" s="237" t="str">
        <f>IF(ISBLANK('Flight Groups'!C9),"",'Flight Groups'!K9)</f>
        <v>A</v>
      </c>
      <c r="F8" s="237">
        <f t="shared" si="9"/>
        <v>1</v>
      </c>
      <c r="G8" s="237" t="str">
        <f>IF(ISBLANK('Flight Groups'!C9),"",'Flight Groups'!C9)</f>
        <v>Curtis Suter</v>
      </c>
      <c r="H8" s="237">
        <f t="shared" ref="H8:H64" si="20">IF(G8="","",(SMALL(F$5:F$64,C8)))</f>
        <v>2</v>
      </c>
      <c r="I8" s="488" t="str">
        <f>IF(ISBLANK('Flight Groups'!C9),"",IF(H8=1,"A",IF(H8=2,"B",IF(H8=3,"C",IF(H8=4,"D","E")))))</f>
        <v>B</v>
      </c>
      <c r="J8" s="237">
        <f>IF(G8="","",(RANK(F8,$F$5:$F$64,0)+COUNTIF($F$5:F8,F8)-1))</f>
        <v>60</v>
      </c>
      <c r="K8" s="238" t="str">
        <f t="shared" ca="1" si="10"/>
        <v>Chip Baber</v>
      </c>
      <c r="L8" s="294"/>
      <c r="M8" s="295"/>
      <c r="N8" s="239"/>
      <c r="O8" s="239"/>
      <c r="P8" s="546"/>
      <c r="Q8" s="588">
        <f t="shared" si="11"/>
        <v>0</v>
      </c>
      <c r="R8" s="434">
        <f>IF(ISBLANK('Flight Groups'!C9),0,IF(P8="yes",0,(IF(L8=$L$2,L8*60-M8,IF(L8&gt;$L$2,($L$2*60)-(L8-$L$2)*60-M8,L8*60+M8)))-Q8+O8))</f>
        <v>0</v>
      </c>
      <c r="S8" s="399">
        <f t="shared" si="0"/>
        <v>0</v>
      </c>
      <c r="T8" s="240">
        <f t="shared" si="12"/>
        <v>1</v>
      </c>
      <c r="U8" s="230"/>
      <c r="V8" s="278">
        <v>4</v>
      </c>
      <c r="W8" s="230" t="str">
        <f t="shared" ca="1" si="1"/>
        <v>Chip Baber</v>
      </c>
      <c r="X8" s="402" t="str">
        <f t="shared" si="13"/>
        <v/>
      </c>
      <c r="Y8" s="39" t="str">
        <f t="shared" ca="1" si="2"/>
        <v/>
      </c>
      <c r="Z8" s="232">
        <f>RANK(R8,$R$5:$R$64,0)+COUNTIF($R$5:R8,R8)-1</f>
        <v>4</v>
      </c>
      <c r="AA8" s="233">
        <f t="shared" si="3"/>
        <v>0</v>
      </c>
      <c r="AB8" s="234">
        <f t="shared" si="14"/>
        <v>0</v>
      </c>
      <c r="AC8" s="234">
        <f t="shared" si="4"/>
        <v>0</v>
      </c>
      <c r="AD8" s="234">
        <f t="shared" si="15"/>
        <v>0</v>
      </c>
      <c r="AE8" s="234">
        <f t="shared" si="5"/>
        <v>0</v>
      </c>
      <c r="AF8" s="234">
        <f t="shared" si="16"/>
        <v>0</v>
      </c>
      <c r="AG8" s="234">
        <f t="shared" si="6"/>
        <v>0</v>
      </c>
      <c r="AH8" s="234">
        <f t="shared" si="17"/>
        <v>0</v>
      </c>
      <c r="AI8" s="234">
        <f t="shared" si="7"/>
        <v>0</v>
      </c>
      <c r="AJ8" s="234">
        <f t="shared" si="18"/>
        <v>0</v>
      </c>
      <c r="AK8" s="234">
        <f t="shared" ca="1" si="19"/>
        <v>0</v>
      </c>
    </row>
    <row r="9" spans="2:38" ht="23.1" customHeight="1">
      <c r="B9" s="300">
        <f>IF("b"="","",COUNTIF(I:I,"b")-COUNTIFS(I:I,"b",L:L,0))</f>
        <v>3</v>
      </c>
      <c r="C9" s="235">
        <v>5</v>
      </c>
      <c r="D9" s="236">
        <f t="shared" ca="1" si="8"/>
        <v>5</v>
      </c>
      <c r="E9" s="237" t="str">
        <f>IF(ISBLANK('Flight Groups'!C10),"",'Flight Groups'!K10)</f>
        <v>B</v>
      </c>
      <c r="F9" s="237">
        <f t="shared" si="9"/>
        <v>2</v>
      </c>
      <c r="G9" s="237" t="str">
        <f>IF(ISBLANK('Flight Groups'!C10),"",'Flight Groups'!C10)</f>
        <v>Hal Aasen</v>
      </c>
      <c r="H9" s="237">
        <f t="shared" si="20"/>
        <v>2</v>
      </c>
      <c r="I9" s="488" t="str">
        <f>IF(ISBLANK('Flight Groups'!C10),"",IF(H9=1,"A",IF(H9=2,"B",IF(H9=3,"C",IF(H9=4,"D","E")))))</f>
        <v>B</v>
      </c>
      <c r="J9" s="237">
        <f>IF(G9="","",(RANK(F9,$F$5:$F$64,0)+COUNTIF($F$5:F9,F9)-1))</f>
        <v>56</v>
      </c>
      <c r="K9" s="238" t="str">
        <f t="shared" ca="1" si="10"/>
        <v>Hal Aasen</v>
      </c>
      <c r="L9" s="294"/>
      <c r="M9" s="295"/>
      <c r="N9" s="239"/>
      <c r="O9" s="239"/>
      <c r="P9" s="546"/>
      <c r="Q9" s="588">
        <f t="shared" si="11"/>
        <v>0</v>
      </c>
      <c r="R9" s="434">
        <f>IF(ISBLANK('Flight Groups'!C10),0,IF(P9="yes",0,(IF(L9=$L$2,L9*60-M9,IF(L9&gt;$L$2,($L$2*60)-(L9-$L$2)*60-M9,L9*60+M9)))-Q9+O9))</f>
        <v>0</v>
      </c>
      <c r="S9" s="399">
        <f t="shared" si="0"/>
        <v>0</v>
      </c>
      <c r="T9" s="240">
        <f t="shared" si="12"/>
        <v>1</v>
      </c>
      <c r="U9" s="230"/>
      <c r="V9" s="278">
        <v>5</v>
      </c>
      <c r="W9" s="230" t="str">
        <f t="shared" ca="1" si="1"/>
        <v>Hal Aasen</v>
      </c>
      <c r="X9" s="402" t="str">
        <f t="shared" si="13"/>
        <v/>
      </c>
      <c r="Y9" s="39" t="str">
        <f t="shared" ca="1" si="2"/>
        <v/>
      </c>
      <c r="Z9" s="232">
        <f>RANK(R9,$R$5:$R$64,0)+COUNTIF($R$5:R9,R9)-1</f>
        <v>5</v>
      </c>
      <c r="AA9" s="233">
        <f t="shared" si="3"/>
        <v>0</v>
      </c>
      <c r="AB9" s="234">
        <f t="shared" si="14"/>
        <v>0</v>
      </c>
      <c r="AC9" s="234">
        <f t="shared" si="4"/>
        <v>0</v>
      </c>
      <c r="AD9" s="234">
        <f t="shared" si="15"/>
        <v>0</v>
      </c>
      <c r="AE9" s="234">
        <f t="shared" si="5"/>
        <v>0</v>
      </c>
      <c r="AF9" s="234">
        <f t="shared" si="16"/>
        <v>0</v>
      </c>
      <c r="AG9" s="234">
        <f t="shared" si="6"/>
        <v>0</v>
      </c>
      <c r="AH9" s="234">
        <f t="shared" si="17"/>
        <v>0</v>
      </c>
      <c r="AI9" s="234">
        <f t="shared" si="7"/>
        <v>0</v>
      </c>
      <c r="AJ9" s="234">
        <f t="shared" si="18"/>
        <v>0</v>
      </c>
      <c r="AK9" s="234">
        <f t="shared" ca="1" si="19"/>
        <v>0</v>
      </c>
    </row>
    <row r="10" spans="2:38" ht="23.1" customHeight="1">
      <c r="C10" s="235">
        <v>6</v>
      </c>
      <c r="D10" s="236">
        <f t="shared" ca="1" si="8"/>
        <v>3</v>
      </c>
      <c r="E10" s="237" t="str">
        <f>IF(ISBLANK('Flight Groups'!C11),"",'Flight Groups'!K11)</f>
        <v>B</v>
      </c>
      <c r="F10" s="237">
        <f t="shared" si="9"/>
        <v>2</v>
      </c>
      <c r="G10" s="237" t="str">
        <f>IF(ISBLANK('Flight Groups'!C11),"",'Flight Groups'!C11)</f>
        <v>Chip Baber</v>
      </c>
      <c r="H10" s="237">
        <f t="shared" si="20"/>
        <v>2</v>
      </c>
      <c r="I10" s="488" t="str">
        <f>IF(ISBLANK('Flight Groups'!C11),"",IF(H10=1,"A",IF(H10=2,"B",IF(H10=3,"C",IF(H10=4,"D","E")))))</f>
        <v>B</v>
      </c>
      <c r="J10" s="237">
        <f>IF(G10="","",(RANK(F10,$F$5:$F$64,0)+COUNTIF($F$5:F10,F10)-1))</f>
        <v>57</v>
      </c>
      <c r="K10" s="238" t="str">
        <f t="shared" ca="1" si="10"/>
        <v>Carl Thuesen</v>
      </c>
      <c r="L10" s="294"/>
      <c r="M10" s="295"/>
      <c r="N10" s="239"/>
      <c r="O10" s="239"/>
      <c r="P10" s="546"/>
      <c r="Q10" s="588">
        <f t="shared" si="11"/>
        <v>0</v>
      </c>
      <c r="R10" s="434">
        <f>IF(ISBLANK('Flight Groups'!C11),0,IF(P10="yes",0,(IF(L10=$L$2,L10*60-M10,IF(L10&gt;$L$2,($L$2*60)-(L10-$L$2)*60-M10,L10*60+M10)))-Q10+O10))</f>
        <v>0</v>
      </c>
      <c r="S10" s="399">
        <f t="shared" si="0"/>
        <v>0</v>
      </c>
      <c r="T10" s="240">
        <f t="shared" si="12"/>
        <v>1</v>
      </c>
      <c r="U10" s="230"/>
      <c r="V10" s="278">
        <v>6</v>
      </c>
      <c r="W10" s="230" t="str">
        <f t="shared" ca="1" si="1"/>
        <v>Carl Thuesen</v>
      </c>
      <c r="X10" s="402" t="str">
        <f t="shared" si="13"/>
        <v/>
      </c>
      <c r="Y10" s="39" t="str">
        <f t="shared" ca="1" si="2"/>
        <v/>
      </c>
      <c r="Z10" s="232">
        <f>RANK(R10,$R$5:$R$64,0)+COUNTIF($R$5:R10,R10)-1</f>
        <v>6</v>
      </c>
      <c r="AA10" s="233">
        <f t="shared" si="3"/>
        <v>0</v>
      </c>
      <c r="AB10" s="234">
        <f t="shared" si="14"/>
        <v>0</v>
      </c>
      <c r="AC10" s="234">
        <f t="shared" si="4"/>
        <v>0</v>
      </c>
      <c r="AD10" s="234">
        <f t="shared" si="15"/>
        <v>0</v>
      </c>
      <c r="AE10" s="234">
        <f t="shared" si="5"/>
        <v>0</v>
      </c>
      <c r="AF10" s="234">
        <f t="shared" si="16"/>
        <v>0</v>
      </c>
      <c r="AG10" s="234">
        <f t="shared" si="6"/>
        <v>0</v>
      </c>
      <c r="AH10" s="234">
        <f t="shared" si="17"/>
        <v>0</v>
      </c>
      <c r="AI10" s="234">
        <f t="shared" si="7"/>
        <v>0</v>
      </c>
      <c r="AJ10" s="234">
        <f t="shared" si="18"/>
        <v>0</v>
      </c>
      <c r="AK10" s="234">
        <f t="shared" ca="1" si="19"/>
        <v>0</v>
      </c>
    </row>
    <row r="11" spans="2:38" ht="23.1" customHeight="1">
      <c r="B11" s="299" t="s">
        <v>32</v>
      </c>
      <c r="C11" s="235">
        <v>7</v>
      </c>
      <c r="D11" s="236" t="str">
        <f t="shared" si="8"/>
        <v/>
      </c>
      <c r="E11" s="237" t="str">
        <f>IF(ISBLANK('Flight Groups'!C12),"",'Flight Groups'!K12)</f>
        <v/>
      </c>
      <c r="F11" s="237">
        <f t="shared" si="9"/>
        <v>5</v>
      </c>
      <c r="G11" s="237" t="str">
        <f>IF(ISBLANK('Flight Groups'!C12),"",'Flight Groups'!C12)</f>
        <v/>
      </c>
      <c r="H11" s="237" t="str">
        <f t="shared" si="20"/>
        <v/>
      </c>
      <c r="I11" s="488" t="str">
        <f>IF(ISBLANK('Flight Groups'!C12),"",IF(H11=1,"A",IF(H11=2,"B",IF(H11=3,"C",IF(H11=4,"D","E")))))</f>
        <v/>
      </c>
      <c r="J11" s="237" t="str">
        <f>IF(G11="","",(RANK(F11,$F$5:$F$64,0)+COUNTIF($F$5:F11,F11)-1))</f>
        <v/>
      </c>
      <c r="K11" s="238" t="str">
        <f t="shared" ca="1" si="10"/>
        <v/>
      </c>
      <c r="L11" s="294"/>
      <c r="M11" s="295"/>
      <c r="N11" s="239"/>
      <c r="O11" s="239"/>
      <c r="P11" s="546"/>
      <c r="Q11" s="588">
        <f t="shared" si="11"/>
        <v>0</v>
      </c>
      <c r="R11" s="434">
        <f>IF(ISBLANK('Flight Groups'!C12),0,IF(P11="yes",0,(IF(L11=$L$2,L11*60-M11,IF(L11&gt;$L$2,($L$2*60)-(L11-$L$2)*60-M11,L11*60+M11)))-Q11+O11))</f>
        <v>0</v>
      </c>
      <c r="S11" s="399">
        <f t="shared" si="0"/>
        <v>0</v>
      </c>
      <c r="T11" s="240">
        <f t="shared" si="12"/>
        <v>1</v>
      </c>
      <c r="U11" s="230"/>
      <c r="V11" s="278">
        <v>7</v>
      </c>
      <c r="W11" s="230" t="str">
        <f t="shared" ca="1" si="1"/>
        <v/>
      </c>
      <c r="X11" s="402" t="str">
        <f t="shared" si="13"/>
        <v/>
      </c>
      <c r="Y11" s="39" t="str">
        <f t="shared" ca="1" si="2"/>
        <v/>
      </c>
      <c r="Z11" s="232">
        <f>RANK(R11,$R$5:$R$64,0)+COUNTIF($R$5:R11,R11)-1</f>
        <v>7</v>
      </c>
      <c r="AA11" s="233">
        <f t="shared" si="3"/>
        <v>0</v>
      </c>
      <c r="AB11" s="234">
        <f t="shared" si="14"/>
        <v>0</v>
      </c>
      <c r="AC11" s="234">
        <f t="shared" si="4"/>
        <v>0</v>
      </c>
      <c r="AD11" s="234">
        <f t="shared" si="15"/>
        <v>0</v>
      </c>
      <c r="AE11" s="234">
        <f t="shared" si="5"/>
        <v>0</v>
      </c>
      <c r="AF11" s="234">
        <f t="shared" si="16"/>
        <v>0</v>
      </c>
      <c r="AG11" s="234">
        <f t="shared" si="6"/>
        <v>0</v>
      </c>
      <c r="AH11" s="234">
        <f t="shared" si="17"/>
        <v>0</v>
      </c>
      <c r="AI11" s="234">
        <f t="shared" si="7"/>
        <v>0</v>
      </c>
      <c r="AJ11" s="234">
        <f t="shared" si="18"/>
        <v>0</v>
      </c>
      <c r="AK11" s="234">
        <f t="shared" ca="1" si="19"/>
        <v>0</v>
      </c>
    </row>
    <row r="12" spans="2:38" ht="23.1" customHeight="1">
      <c r="B12" s="300">
        <f>IF("c"="","",COUNTIF(I:I,"c")-COUNTIFS(I:I,"c",L:L,0))</f>
        <v>0</v>
      </c>
      <c r="C12" s="235">
        <v>8</v>
      </c>
      <c r="D12" s="236" t="str">
        <f t="shared" si="8"/>
        <v/>
      </c>
      <c r="E12" s="237" t="str">
        <f>IF(ISBLANK('Flight Groups'!C13),"",'Flight Groups'!K13)</f>
        <v/>
      </c>
      <c r="F12" s="237">
        <f t="shared" si="9"/>
        <v>5</v>
      </c>
      <c r="G12" s="237" t="str">
        <f>IF(ISBLANK('Flight Groups'!C13),"",'Flight Groups'!C13)</f>
        <v/>
      </c>
      <c r="H12" s="237" t="str">
        <f t="shared" si="20"/>
        <v/>
      </c>
      <c r="I12" s="488" t="str">
        <f>IF(ISBLANK('Flight Groups'!C13),"",IF(H12=1,"A",IF(H12=2,"B",IF(H12=3,"C",IF(H12=4,"D","E")))))</f>
        <v/>
      </c>
      <c r="J12" s="237" t="str">
        <f>IF(G12="","",(RANK(F12,$F$5:$F$64,0)+COUNTIF($F$5:F12,F12)-1))</f>
        <v/>
      </c>
      <c r="K12" s="238" t="str">
        <f t="shared" ca="1" si="10"/>
        <v/>
      </c>
      <c r="L12" s="294"/>
      <c r="M12" s="295"/>
      <c r="N12" s="239"/>
      <c r="O12" s="239"/>
      <c r="P12" s="546"/>
      <c r="Q12" s="588">
        <f t="shared" si="11"/>
        <v>0</v>
      </c>
      <c r="R12" s="434">
        <f>IF(ISBLANK('Flight Groups'!C13),0,IF(P12="yes",0,(IF(L12=$L$2,L12*60-M12,IF(L12&gt;$L$2,($L$2*60)-(L12-$L$2)*60-M12,L12*60+M12)))-Q12+O12))</f>
        <v>0</v>
      </c>
      <c r="S12" s="399">
        <f t="shared" si="0"/>
        <v>0</v>
      </c>
      <c r="T12" s="240">
        <f t="shared" si="12"/>
        <v>1</v>
      </c>
      <c r="U12" s="230"/>
      <c r="V12" s="278">
        <v>8</v>
      </c>
      <c r="W12" s="230" t="str">
        <f t="shared" ca="1" si="1"/>
        <v/>
      </c>
      <c r="X12" s="402" t="str">
        <f t="shared" si="13"/>
        <v/>
      </c>
      <c r="Y12" s="39" t="str">
        <f t="shared" ca="1" si="2"/>
        <v/>
      </c>
      <c r="Z12" s="232">
        <f>RANK(R12,$R$5:$R$64,0)+COUNTIF($R$5:R12,R12)-1</f>
        <v>8</v>
      </c>
      <c r="AA12" s="233">
        <f t="shared" si="3"/>
        <v>0</v>
      </c>
      <c r="AB12" s="234">
        <f t="shared" si="14"/>
        <v>0</v>
      </c>
      <c r="AC12" s="234">
        <f t="shared" si="4"/>
        <v>0</v>
      </c>
      <c r="AD12" s="234">
        <f t="shared" si="15"/>
        <v>0</v>
      </c>
      <c r="AE12" s="234">
        <f t="shared" si="5"/>
        <v>0</v>
      </c>
      <c r="AF12" s="234">
        <f t="shared" si="16"/>
        <v>0</v>
      </c>
      <c r="AG12" s="234">
        <f t="shared" si="6"/>
        <v>0</v>
      </c>
      <c r="AH12" s="234">
        <f t="shared" si="17"/>
        <v>0</v>
      </c>
      <c r="AI12" s="234">
        <f t="shared" si="7"/>
        <v>0</v>
      </c>
      <c r="AJ12" s="234">
        <f t="shared" si="18"/>
        <v>0</v>
      </c>
      <c r="AK12" s="234">
        <f t="shared" ca="1" si="19"/>
        <v>0</v>
      </c>
    </row>
    <row r="13" spans="2:38" ht="23.1" customHeight="1">
      <c r="C13" s="235">
        <v>9</v>
      </c>
      <c r="D13" s="236" t="str">
        <f t="shared" si="8"/>
        <v/>
      </c>
      <c r="E13" s="237" t="str">
        <f>IF(ISBLANK('Flight Groups'!C14),"",'Flight Groups'!K14)</f>
        <v/>
      </c>
      <c r="F13" s="237">
        <f t="shared" si="9"/>
        <v>5</v>
      </c>
      <c r="G13" s="237" t="str">
        <f>IF(ISBLANK('Flight Groups'!C14),"",'Flight Groups'!C14)</f>
        <v/>
      </c>
      <c r="H13" s="237" t="str">
        <f t="shared" si="20"/>
        <v/>
      </c>
      <c r="I13" s="488" t="str">
        <f>IF(ISBLANK('Flight Groups'!C14),"",IF(H13=1,"A",IF(H13=2,"B",IF(H13=3,"C",IF(H13=4,"D","E")))))</f>
        <v/>
      </c>
      <c r="J13" s="237" t="str">
        <f>IF(G13="","",(RANK(F13,$F$5:$F$64,0)+COUNTIF($F$5:F13,F13)-1))</f>
        <v/>
      </c>
      <c r="K13" s="238" t="str">
        <f t="shared" ca="1" si="10"/>
        <v/>
      </c>
      <c r="L13" s="294"/>
      <c r="M13" s="295"/>
      <c r="N13" s="239"/>
      <c r="O13" s="239"/>
      <c r="P13" s="546"/>
      <c r="Q13" s="588">
        <f t="shared" si="11"/>
        <v>0</v>
      </c>
      <c r="R13" s="434">
        <f>IF(ISBLANK('Flight Groups'!C14),0,IF(P13="yes",0,(IF(L13=$L$2,L13*60-M13,IF(L13&gt;$L$2,($L$2*60)-(L13-$L$2)*60-M13,L13*60+M13)))-Q13+O13))</f>
        <v>0</v>
      </c>
      <c r="S13" s="399">
        <f t="shared" si="0"/>
        <v>0</v>
      </c>
      <c r="T13" s="240">
        <f t="shared" si="12"/>
        <v>1</v>
      </c>
      <c r="U13" s="230"/>
      <c r="V13" s="278">
        <v>9</v>
      </c>
      <c r="W13" s="230" t="str">
        <f t="shared" ca="1" si="1"/>
        <v/>
      </c>
      <c r="X13" s="402" t="str">
        <f t="shared" si="13"/>
        <v/>
      </c>
      <c r="Y13" s="39" t="str">
        <f t="shared" ca="1" si="2"/>
        <v/>
      </c>
      <c r="Z13" s="232">
        <f>RANK(R13,$R$5:$R$64,0)+COUNTIF($R$5:R13,R13)-1</f>
        <v>9</v>
      </c>
      <c r="AA13" s="233">
        <f t="shared" si="3"/>
        <v>0</v>
      </c>
      <c r="AB13" s="234">
        <f t="shared" si="14"/>
        <v>0</v>
      </c>
      <c r="AC13" s="234">
        <f t="shared" si="4"/>
        <v>0</v>
      </c>
      <c r="AD13" s="234">
        <f t="shared" si="15"/>
        <v>0</v>
      </c>
      <c r="AE13" s="234">
        <f t="shared" si="5"/>
        <v>0</v>
      </c>
      <c r="AF13" s="234">
        <f t="shared" si="16"/>
        <v>0</v>
      </c>
      <c r="AG13" s="234">
        <f t="shared" si="6"/>
        <v>0</v>
      </c>
      <c r="AH13" s="234">
        <f t="shared" si="17"/>
        <v>0</v>
      </c>
      <c r="AI13" s="234">
        <f t="shared" si="7"/>
        <v>0</v>
      </c>
      <c r="AJ13" s="234">
        <f t="shared" si="18"/>
        <v>0</v>
      </c>
      <c r="AK13" s="234">
        <f t="shared" ca="1" si="19"/>
        <v>0</v>
      </c>
    </row>
    <row r="14" spans="2:38" ht="23.1" customHeight="1">
      <c r="B14" s="299" t="s">
        <v>33</v>
      </c>
      <c r="C14" s="235">
        <v>10</v>
      </c>
      <c r="D14" s="236" t="str">
        <f t="shared" si="8"/>
        <v/>
      </c>
      <c r="E14" s="237" t="str">
        <f>IF(ISBLANK('Flight Groups'!C15),"",'Flight Groups'!K15)</f>
        <v/>
      </c>
      <c r="F14" s="237">
        <f t="shared" si="9"/>
        <v>5</v>
      </c>
      <c r="G14" s="237" t="str">
        <f>IF(ISBLANK('Flight Groups'!C15),"",'Flight Groups'!C15)</f>
        <v/>
      </c>
      <c r="H14" s="237" t="str">
        <f t="shared" si="20"/>
        <v/>
      </c>
      <c r="I14" s="488" t="str">
        <f>IF(ISBLANK('Flight Groups'!C15),"",IF(H14=1,"A",IF(H14=2,"B",IF(H14=3,"C",IF(H14=4,"D","E")))))</f>
        <v/>
      </c>
      <c r="J14" s="237" t="str">
        <f>IF(G14="","",(RANK(F14,$F$5:$F$64,0)+COUNTIF($F$5:F14,F14)-1))</f>
        <v/>
      </c>
      <c r="K14" s="238" t="str">
        <f t="shared" ca="1" si="10"/>
        <v/>
      </c>
      <c r="L14" s="294"/>
      <c r="M14" s="295"/>
      <c r="N14" s="239"/>
      <c r="O14" s="239"/>
      <c r="P14" s="546"/>
      <c r="Q14" s="588">
        <f t="shared" si="11"/>
        <v>0</v>
      </c>
      <c r="R14" s="434">
        <f>IF(ISBLANK('Flight Groups'!C15),0,IF(P14="yes",0,(IF(L14=$L$2,L14*60-M14,IF(L14&gt;$L$2,($L$2*60)-(L14-$L$2)*60-M14,L14*60+M14)))-Q14+O14))</f>
        <v>0</v>
      </c>
      <c r="S14" s="399">
        <f t="shared" si="0"/>
        <v>0</v>
      </c>
      <c r="T14" s="240">
        <f t="shared" si="12"/>
        <v>1</v>
      </c>
      <c r="U14" s="230"/>
      <c r="V14" s="278">
        <v>10</v>
      </c>
      <c r="W14" s="230" t="str">
        <f t="shared" ca="1" si="1"/>
        <v/>
      </c>
      <c r="X14" s="402" t="str">
        <f t="shared" si="13"/>
        <v/>
      </c>
      <c r="Y14" s="39" t="str">
        <f t="shared" ca="1" si="2"/>
        <v/>
      </c>
      <c r="Z14" s="232">
        <f>RANK(R14,$R$5:$R$64,0)+COUNTIF($R$5:R14,R14)-1</f>
        <v>10</v>
      </c>
      <c r="AA14" s="233">
        <f t="shared" si="3"/>
        <v>0</v>
      </c>
      <c r="AB14" s="234">
        <f t="shared" si="14"/>
        <v>0</v>
      </c>
      <c r="AC14" s="234">
        <f t="shared" si="4"/>
        <v>0</v>
      </c>
      <c r="AD14" s="234">
        <f t="shared" si="15"/>
        <v>0</v>
      </c>
      <c r="AE14" s="234">
        <f t="shared" si="5"/>
        <v>0</v>
      </c>
      <c r="AF14" s="234">
        <f t="shared" si="16"/>
        <v>0</v>
      </c>
      <c r="AG14" s="234">
        <f t="shared" si="6"/>
        <v>0</v>
      </c>
      <c r="AH14" s="234">
        <f t="shared" si="17"/>
        <v>0</v>
      </c>
      <c r="AI14" s="234">
        <f t="shared" si="7"/>
        <v>0</v>
      </c>
      <c r="AJ14" s="234">
        <f t="shared" si="18"/>
        <v>0</v>
      </c>
      <c r="AK14" s="234">
        <f t="shared" ca="1" si="19"/>
        <v>0</v>
      </c>
    </row>
    <row r="15" spans="2:38" ht="23.1" customHeight="1">
      <c r="B15" s="300">
        <f>IF("d"="","",COUNTIF(I:I,"d")-COUNTIFS(I:I,"d",L:L,0))</f>
        <v>0</v>
      </c>
      <c r="C15" s="235">
        <v>11</v>
      </c>
      <c r="D15" s="236" t="str">
        <f t="shared" si="8"/>
        <v/>
      </c>
      <c r="E15" s="237" t="str">
        <f>IF(ISBLANK('Flight Groups'!C16),"",'Flight Groups'!K16)</f>
        <v/>
      </c>
      <c r="F15" s="237">
        <f t="shared" si="9"/>
        <v>5</v>
      </c>
      <c r="G15" s="237" t="str">
        <f>IF(ISBLANK('Flight Groups'!C16),"",'Flight Groups'!C16)</f>
        <v/>
      </c>
      <c r="H15" s="237" t="str">
        <f t="shared" si="20"/>
        <v/>
      </c>
      <c r="I15" s="488" t="str">
        <f>IF(ISBLANK('Flight Groups'!C16),"",IF(H15=1,"A",IF(H15=2,"B",IF(H15=3,"C",IF(H15=4,"D","E")))))</f>
        <v/>
      </c>
      <c r="J15" s="237" t="str">
        <f>IF(G15="","",(RANK(F15,$F$5:$F$64,0)+COUNTIF($F$5:F15,F15)-1))</f>
        <v/>
      </c>
      <c r="K15" s="238" t="str">
        <f t="shared" ca="1" si="10"/>
        <v/>
      </c>
      <c r="L15" s="294"/>
      <c r="M15" s="295"/>
      <c r="N15" s="239"/>
      <c r="O15" s="239"/>
      <c r="P15" s="546"/>
      <c r="Q15" s="588">
        <f t="shared" si="11"/>
        <v>0</v>
      </c>
      <c r="R15" s="434">
        <f>IF(ISBLANK('Flight Groups'!C16),0,IF(P15="yes",0,(IF(L15=$L$2,L15*60-M15,IF(L15&gt;$L$2,($L$2*60)-(L15-$L$2)*60-M15,L15*60+M15)))-Q15+O15))</f>
        <v>0</v>
      </c>
      <c r="S15" s="399">
        <f t="shared" si="0"/>
        <v>0</v>
      </c>
      <c r="T15" s="240">
        <f t="shared" si="12"/>
        <v>1</v>
      </c>
      <c r="U15" s="230"/>
      <c r="V15" s="278">
        <v>11</v>
      </c>
      <c r="W15" s="230" t="str">
        <f t="shared" ca="1" si="1"/>
        <v/>
      </c>
      <c r="X15" s="402" t="str">
        <f t="shared" si="13"/>
        <v/>
      </c>
      <c r="Y15" s="39" t="str">
        <f t="shared" ca="1" si="2"/>
        <v/>
      </c>
      <c r="Z15" s="232">
        <f>RANK(R15,$R$5:$R$64,0)+COUNTIF($R$5:R15,R15)-1</f>
        <v>11</v>
      </c>
      <c r="AA15" s="233">
        <f t="shared" si="3"/>
        <v>0</v>
      </c>
      <c r="AB15" s="234">
        <f t="shared" si="14"/>
        <v>0</v>
      </c>
      <c r="AC15" s="234">
        <f t="shared" si="4"/>
        <v>0</v>
      </c>
      <c r="AD15" s="234">
        <f t="shared" si="15"/>
        <v>0</v>
      </c>
      <c r="AE15" s="234">
        <f t="shared" si="5"/>
        <v>0</v>
      </c>
      <c r="AF15" s="234">
        <f t="shared" si="16"/>
        <v>0</v>
      </c>
      <c r="AG15" s="234">
        <f t="shared" si="6"/>
        <v>0</v>
      </c>
      <c r="AH15" s="234">
        <f t="shared" si="17"/>
        <v>0</v>
      </c>
      <c r="AI15" s="234">
        <f t="shared" si="7"/>
        <v>0</v>
      </c>
      <c r="AJ15" s="234">
        <f t="shared" si="18"/>
        <v>0</v>
      </c>
      <c r="AK15" s="234">
        <f t="shared" ca="1" si="19"/>
        <v>0</v>
      </c>
    </row>
    <row r="16" spans="2:38" ht="23.1" customHeight="1">
      <c r="C16" s="235">
        <v>12</v>
      </c>
      <c r="D16" s="236" t="str">
        <f t="shared" si="8"/>
        <v/>
      </c>
      <c r="E16" s="237" t="str">
        <f>IF(ISBLANK('Flight Groups'!C17),"",'Flight Groups'!K17)</f>
        <v/>
      </c>
      <c r="F16" s="237">
        <f t="shared" si="9"/>
        <v>5</v>
      </c>
      <c r="G16" s="237" t="str">
        <f>IF(ISBLANK('Flight Groups'!C17),"",'Flight Groups'!C17)</f>
        <v/>
      </c>
      <c r="H16" s="237" t="str">
        <f t="shared" si="20"/>
        <v/>
      </c>
      <c r="I16" s="488" t="str">
        <f>IF(ISBLANK('Flight Groups'!C17),"",IF(H16=1,"A",IF(H16=2,"B",IF(H16=3,"C",IF(H16=4,"D","E")))))</f>
        <v/>
      </c>
      <c r="J16" s="237" t="str">
        <f>IF(G16="","",(RANK(F16,$F$5:$F$64,0)+COUNTIF($F$5:F16,F16)-1))</f>
        <v/>
      </c>
      <c r="K16" s="238" t="str">
        <f t="shared" ca="1" si="10"/>
        <v/>
      </c>
      <c r="L16" s="294"/>
      <c r="M16" s="295"/>
      <c r="N16" s="239"/>
      <c r="O16" s="239"/>
      <c r="P16" s="546"/>
      <c r="Q16" s="588">
        <f t="shared" si="11"/>
        <v>0</v>
      </c>
      <c r="R16" s="434">
        <f>IF(ISBLANK('Flight Groups'!C17),0,IF(P16="yes",0,(IF(L16=$L$2,L16*60-M16,IF(L16&gt;$L$2,($L$2*60)-(L16-$L$2)*60-M16,L16*60+M16)))-Q16+O16))</f>
        <v>0</v>
      </c>
      <c r="S16" s="399">
        <f t="shared" si="0"/>
        <v>0</v>
      </c>
      <c r="T16" s="240">
        <f t="shared" si="12"/>
        <v>1</v>
      </c>
      <c r="U16" s="230"/>
      <c r="V16" s="278">
        <v>12</v>
      </c>
      <c r="W16" s="230" t="str">
        <f t="shared" ca="1" si="1"/>
        <v/>
      </c>
      <c r="X16" s="402" t="str">
        <f t="shared" si="13"/>
        <v/>
      </c>
      <c r="Y16" s="39" t="str">
        <f t="shared" ca="1" si="2"/>
        <v/>
      </c>
      <c r="Z16" s="232">
        <f>RANK(R16,$R$5:$R$64,0)+COUNTIF($R$5:R16,R16)-1</f>
        <v>12</v>
      </c>
      <c r="AA16" s="233">
        <f t="shared" si="3"/>
        <v>0</v>
      </c>
      <c r="AB16" s="234">
        <f t="shared" si="14"/>
        <v>0</v>
      </c>
      <c r="AC16" s="234">
        <f t="shared" si="4"/>
        <v>0</v>
      </c>
      <c r="AD16" s="234">
        <f t="shared" si="15"/>
        <v>0</v>
      </c>
      <c r="AE16" s="234">
        <f t="shared" si="5"/>
        <v>0</v>
      </c>
      <c r="AF16" s="234">
        <f t="shared" si="16"/>
        <v>0</v>
      </c>
      <c r="AG16" s="234">
        <f t="shared" si="6"/>
        <v>0</v>
      </c>
      <c r="AH16" s="234">
        <f t="shared" si="17"/>
        <v>0</v>
      </c>
      <c r="AI16" s="234">
        <f t="shared" si="7"/>
        <v>0</v>
      </c>
      <c r="AJ16" s="234">
        <f t="shared" si="18"/>
        <v>0</v>
      </c>
      <c r="AK16" s="234">
        <f t="shared" ca="1" si="19"/>
        <v>0</v>
      </c>
    </row>
    <row r="17" spans="2:37" ht="23.1" customHeight="1">
      <c r="B17" s="299" t="s">
        <v>71</v>
      </c>
      <c r="C17" s="235">
        <v>13</v>
      </c>
      <c r="D17" s="236" t="str">
        <f t="shared" si="8"/>
        <v/>
      </c>
      <c r="E17" s="237" t="str">
        <f>IF(ISBLANK('Flight Groups'!C18),"",'Flight Groups'!K18)</f>
        <v/>
      </c>
      <c r="F17" s="237">
        <f t="shared" si="9"/>
        <v>5</v>
      </c>
      <c r="G17" s="237" t="str">
        <f>IF(ISBLANK('Flight Groups'!C18),"",'Flight Groups'!C18)</f>
        <v/>
      </c>
      <c r="H17" s="237" t="str">
        <f t="shared" si="20"/>
        <v/>
      </c>
      <c r="I17" s="488" t="str">
        <f>IF(ISBLANK('Flight Groups'!C18),"",IF(H17=1,"A",IF(H17=2,"B",IF(H17=3,"C",IF(H17=4,"D","E")))))</f>
        <v/>
      </c>
      <c r="J17" s="237" t="str">
        <f>IF(G17="","",(RANK(F17,$F$5:$F$64,0)+COUNTIF($F$5:F17,F17)-1))</f>
        <v/>
      </c>
      <c r="K17" s="238" t="str">
        <f t="shared" ca="1" si="10"/>
        <v/>
      </c>
      <c r="L17" s="294"/>
      <c r="M17" s="295"/>
      <c r="N17" s="239"/>
      <c r="O17" s="239"/>
      <c r="P17" s="546"/>
      <c r="Q17" s="588">
        <f t="shared" si="11"/>
        <v>0</v>
      </c>
      <c r="R17" s="434">
        <f>IF(ISBLANK('Flight Groups'!C18),0,IF(P17="yes",0,(IF(L17=$L$2,L17*60-M17,IF(L17&gt;$L$2,($L$2*60)-(L17-$L$2)*60-M17,L17*60+M17)))-Q17+O17))</f>
        <v>0</v>
      </c>
      <c r="S17" s="399">
        <f t="shared" si="0"/>
        <v>0</v>
      </c>
      <c r="T17" s="240">
        <f t="shared" si="12"/>
        <v>1</v>
      </c>
      <c r="U17" s="230"/>
      <c r="V17" s="278">
        <v>13</v>
      </c>
      <c r="W17" s="230" t="str">
        <f t="shared" ca="1" si="1"/>
        <v/>
      </c>
      <c r="X17" s="402" t="str">
        <f t="shared" si="13"/>
        <v/>
      </c>
      <c r="Y17" s="39" t="str">
        <f t="shared" ca="1" si="2"/>
        <v/>
      </c>
      <c r="Z17" s="232">
        <f>RANK(R17,$R$5:$R$64,0)+COUNTIF($R$5:R17,R17)-1</f>
        <v>13</v>
      </c>
      <c r="AA17" s="233">
        <f t="shared" si="3"/>
        <v>0</v>
      </c>
      <c r="AB17" s="234">
        <f t="shared" si="14"/>
        <v>0</v>
      </c>
      <c r="AC17" s="234">
        <f t="shared" si="4"/>
        <v>0</v>
      </c>
      <c r="AD17" s="234">
        <f t="shared" si="15"/>
        <v>0</v>
      </c>
      <c r="AE17" s="234">
        <f t="shared" si="5"/>
        <v>0</v>
      </c>
      <c r="AF17" s="234">
        <f t="shared" si="16"/>
        <v>0</v>
      </c>
      <c r="AG17" s="234">
        <f t="shared" si="6"/>
        <v>0</v>
      </c>
      <c r="AH17" s="234">
        <f t="shared" si="17"/>
        <v>0</v>
      </c>
      <c r="AI17" s="234">
        <f t="shared" si="7"/>
        <v>0</v>
      </c>
      <c r="AJ17" s="234">
        <f t="shared" si="18"/>
        <v>0</v>
      </c>
      <c r="AK17" s="234">
        <f t="shared" ca="1" si="19"/>
        <v>0</v>
      </c>
    </row>
    <row r="18" spans="2:37" ht="23.1" customHeight="1">
      <c r="B18" s="301">
        <f>IF("e"="","",COUNTIF(I:I,"e")-COUNTIFS(I:I,"e",L:L,0))</f>
        <v>0</v>
      </c>
      <c r="C18" s="235">
        <v>14</v>
      </c>
      <c r="D18" s="236" t="str">
        <f t="shared" si="8"/>
        <v/>
      </c>
      <c r="E18" s="237" t="str">
        <f>IF(ISBLANK('Flight Groups'!C19),"",'Flight Groups'!K19)</f>
        <v/>
      </c>
      <c r="F18" s="237">
        <f t="shared" si="9"/>
        <v>5</v>
      </c>
      <c r="G18" s="237" t="str">
        <f>IF(ISBLANK('Flight Groups'!C19),"",'Flight Groups'!C19)</f>
        <v/>
      </c>
      <c r="H18" s="237" t="str">
        <f t="shared" si="20"/>
        <v/>
      </c>
      <c r="I18" s="488" t="str">
        <f>IF(ISBLANK('Flight Groups'!C19),"",IF(H18=1,"A",IF(H18=2,"B",IF(H18=3,"C",IF(H18=4,"D","E")))))</f>
        <v/>
      </c>
      <c r="J18" s="237" t="str">
        <f>IF(G18="","",(RANK(F18,$F$5:$F$64,0)+COUNTIF($F$5:F18,F18)-1))</f>
        <v/>
      </c>
      <c r="K18" s="238" t="str">
        <f t="shared" ca="1" si="10"/>
        <v/>
      </c>
      <c r="L18" s="294"/>
      <c r="M18" s="295"/>
      <c r="N18" s="239"/>
      <c r="O18" s="239"/>
      <c r="P18" s="546"/>
      <c r="Q18" s="588">
        <f t="shared" si="11"/>
        <v>0</v>
      </c>
      <c r="R18" s="434">
        <f>IF(ISBLANK('Flight Groups'!C19),0,IF(P18="yes",0,(IF(L18=$L$2,L18*60-M18,IF(L18&gt;$L$2,($L$2*60)-(L18-$L$2)*60-M18,L18*60+M18)))-Q18+O18))</f>
        <v>0</v>
      </c>
      <c r="S18" s="399">
        <f t="shared" si="0"/>
        <v>0</v>
      </c>
      <c r="T18" s="240">
        <f t="shared" si="12"/>
        <v>1</v>
      </c>
      <c r="U18" s="230"/>
      <c r="V18" s="278">
        <v>14</v>
      </c>
      <c r="W18" s="230" t="str">
        <f t="shared" ca="1" si="1"/>
        <v/>
      </c>
      <c r="X18" s="402" t="str">
        <f t="shared" si="13"/>
        <v/>
      </c>
      <c r="Y18" s="39" t="str">
        <f t="shared" ca="1" si="2"/>
        <v/>
      </c>
      <c r="Z18" s="232">
        <f>RANK(R18,$R$5:$R$64,0)+COUNTIF($R$5:R18,R18)-1</f>
        <v>14</v>
      </c>
      <c r="AA18" s="233">
        <f t="shared" si="3"/>
        <v>0</v>
      </c>
      <c r="AB18" s="234">
        <f t="shared" si="14"/>
        <v>0</v>
      </c>
      <c r="AC18" s="234">
        <f t="shared" si="4"/>
        <v>0</v>
      </c>
      <c r="AD18" s="234">
        <f t="shared" si="15"/>
        <v>0</v>
      </c>
      <c r="AE18" s="234">
        <f t="shared" si="5"/>
        <v>0</v>
      </c>
      <c r="AF18" s="234">
        <f t="shared" si="16"/>
        <v>0</v>
      </c>
      <c r="AG18" s="234">
        <f t="shared" si="6"/>
        <v>0</v>
      </c>
      <c r="AH18" s="234">
        <f t="shared" si="17"/>
        <v>0</v>
      </c>
      <c r="AI18" s="234">
        <f t="shared" si="7"/>
        <v>0</v>
      </c>
      <c r="AJ18" s="234">
        <f t="shared" si="18"/>
        <v>0</v>
      </c>
      <c r="AK18" s="234">
        <f t="shared" ca="1" si="19"/>
        <v>0</v>
      </c>
    </row>
    <row r="19" spans="2:37" ht="23.1" customHeight="1">
      <c r="C19" s="235">
        <v>15</v>
      </c>
      <c r="D19" s="236" t="str">
        <f t="shared" si="8"/>
        <v/>
      </c>
      <c r="E19" s="237" t="str">
        <f>IF(ISBLANK('Flight Groups'!C20),"",'Flight Groups'!K20)</f>
        <v/>
      </c>
      <c r="F19" s="237">
        <f t="shared" si="9"/>
        <v>5</v>
      </c>
      <c r="G19" s="237" t="str">
        <f>IF(ISBLANK('Flight Groups'!C20),"",'Flight Groups'!C20)</f>
        <v/>
      </c>
      <c r="H19" s="237" t="str">
        <f t="shared" si="20"/>
        <v/>
      </c>
      <c r="I19" s="488" t="str">
        <f>IF(ISBLANK('Flight Groups'!C20),"",IF(H19=1,"A",IF(H19=2,"B",IF(H19=3,"C",IF(H19=4,"D","E")))))</f>
        <v/>
      </c>
      <c r="J19" s="237" t="str">
        <f>IF(G19="","",(RANK(F19,$F$5:$F$64,0)+COUNTIF($F$5:F19,F19)-1))</f>
        <v/>
      </c>
      <c r="K19" s="238" t="str">
        <f t="shared" ca="1" si="10"/>
        <v/>
      </c>
      <c r="L19" s="294"/>
      <c r="M19" s="295"/>
      <c r="N19" s="239"/>
      <c r="O19" s="239"/>
      <c r="P19" s="546"/>
      <c r="Q19" s="588">
        <f t="shared" si="11"/>
        <v>0</v>
      </c>
      <c r="R19" s="434">
        <f>IF(ISBLANK('Flight Groups'!C20),0,IF(P19="yes",0,(IF(L19=$L$2,L19*60-M19,IF(L19&gt;$L$2,($L$2*60)-(L19-$L$2)*60-M19,L19*60+M19)))-Q19+O19))</f>
        <v>0</v>
      </c>
      <c r="S19" s="399">
        <f t="shared" si="0"/>
        <v>0</v>
      </c>
      <c r="T19" s="240">
        <f t="shared" si="12"/>
        <v>1</v>
      </c>
      <c r="U19" s="230"/>
      <c r="V19" s="278">
        <v>15</v>
      </c>
      <c r="W19" s="230" t="str">
        <f t="shared" ca="1" si="1"/>
        <v/>
      </c>
      <c r="X19" s="402" t="str">
        <f t="shared" si="13"/>
        <v/>
      </c>
      <c r="Y19" s="39" t="str">
        <f t="shared" ca="1" si="2"/>
        <v/>
      </c>
      <c r="Z19" s="232">
        <f>RANK(R19,$R$5:$R$64,0)+COUNTIF($R$5:R19,R19)-1</f>
        <v>15</v>
      </c>
      <c r="AA19" s="233">
        <f t="shared" si="3"/>
        <v>0</v>
      </c>
      <c r="AB19" s="234">
        <f t="shared" si="14"/>
        <v>0</v>
      </c>
      <c r="AC19" s="234">
        <f t="shared" si="4"/>
        <v>0</v>
      </c>
      <c r="AD19" s="234">
        <f t="shared" si="15"/>
        <v>0</v>
      </c>
      <c r="AE19" s="234">
        <f t="shared" si="5"/>
        <v>0</v>
      </c>
      <c r="AF19" s="234">
        <f t="shared" si="16"/>
        <v>0</v>
      </c>
      <c r="AG19" s="234">
        <f t="shared" si="6"/>
        <v>0</v>
      </c>
      <c r="AH19" s="234">
        <f t="shared" si="17"/>
        <v>0</v>
      </c>
      <c r="AI19" s="234">
        <f t="shared" si="7"/>
        <v>0</v>
      </c>
      <c r="AJ19" s="234">
        <f t="shared" si="18"/>
        <v>0</v>
      </c>
      <c r="AK19" s="234">
        <f t="shared" ca="1" si="19"/>
        <v>0</v>
      </c>
    </row>
    <row r="20" spans="2:37" ht="23.1" customHeight="1">
      <c r="C20" s="235">
        <v>16</v>
      </c>
      <c r="D20" s="236" t="str">
        <f t="shared" si="8"/>
        <v/>
      </c>
      <c r="E20" s="237" t="str">
        <f>IF(ISBLANK('Flight Groups'!C21),"",'Flight Groups'!K21)</f>
        <v/>
      </c>
      <c r="F20" s="237">
        <f t="shared" si="9"/>
        <v>5</v>
      </c>
      <c r="G20" s="237" t="str">
        <f>IF(ISBLANK('Flight Groups'!C21),"",'Flight Groups'!C21)</f>
        <v/>
      </c>
      <c r="H20" s="237" t="str">
        <f t="shared" si="20"/>
        <v/>
      </c>
      <c r="I20" s="488" t="str">
        <f>IF(ISBLANK('Flight Groups'!C21),"",IF(H20=1,"A",IF(H20=2,"B",IF(H20=3,"C",IF(H20=4,"D","E")))))</f>
        <v/>
      </c>
      <c r="J20" s="237" t="str">
        <f>IF(G20="","",(RANK(F20,$F$5:$F$64,0)+COUNTIF($F$5:F20,F20)-1))</f>
        <v/>
      </c>
      <c r="K20" s="238" t="str">
        <f t="shared" ca="1" si="10"/>
        <v/>
      </c>
      <c r="L20" s="294"/>
      <c r="M20" s="295"/>
      <c r="N20" s="239"/>
      <c r="O20" s="239"/>
      <c r="P20" s="546"/>
      <c r="Q20" s="588">
        <f t="shared" si="11"/>
        <v>0</v>
      </c>
      <c r="R20" s="434">
        <f>IF(ISBLANK('Flight Groups'!C21),0,IF(P20="yes",0,(IF(L20=$L$2,L20*60-M20,IF(L20&gt;$L$2,($L$2*60)-(L20-$L$2)*60-M20,L20*60+M20)))-Q20+O20))</f>
        <v>0</v>
      </c>
      <c r="S20" s="399">
        <f t="shared" si="0"/>
        <v>0</v>
      </c>
      <c r="T20" s="240">
        <f t="shared" si="12"/>
        <v>1</v>
      </c>
      <c r="U20" s="230"/>
      <c r="V20" s="278">
        <v>16</v>
      </c>
      <c r="W20" s="230" t="str">
        <f t="shared" ca="1" si="1"/>
        <v/>
      </c>
      <c r="X20" s="402" t="str">
        <f t="shared" si="13"/>
        <v/>
      </c>
      <c r="Y20" s="39" t="str">
        <f t="shared" ca="1" si="2"/>
        <v/>
      </c>
      <c r="Z20" s="232">
        <f>RANK(R20,$R$5:$R$64,0)+COUNTIF($R$5:R20,R20)-1</f>
        <v>16</v>
      </c>
      <c r="AA20" s="233">
        <f t="shared" si="3"/>
        <v>0</v>
      </c>
      <c r="AB20" s="234">
        <f t="shared" si="14"/>
        <v>0</v>
      </c>
      <c r="AC20" s="234">
        <f t="shared" si="4"/>
        <v>0</v>
      </c>
      <c r="AD20" s="234">
        <f t="shared" si="15"/>
        <v>0</v>
      </c>
      <c r="AE20" s="234">
        <f t="shared" si="5"/>
        <v>0</v>
      </c>
      <c r="AF20" s="234">
        <f t="shared" si="16"/>
        <v>0</v>
      </c>
      <c r="AG20" s="234">
        <f t="shared" si="6"/>
        <v>0</v>
      </c>
      <c r="AH20" s="234">
        <f t="shared" si="17"/>
        <v>0</v>
      </c>
      <c r="AI20" s="234">
        <f t="shared" si="7"/>
        <v>0</v>
      </c>
      <c r="AJ20" s="234">
        <f t="shared" si="18"/>
        <v>0</v>
      </c>
      <c r="AK20" s="234">
        <f t="shared" ca="1" si="19"/>
        <v>0</v>
      </c>
    </row>
    <row r="21" spans="2:37" ht="23.1" customHeight="1">
      <c r="C21" s="235">
        <v>17</v>
      </c>
      <c r="D21" s="236" t="str">
        <f t="shared" si="8"/>
        <v/>
      </c>
      <c r="E21" s="237" t="str">
        <f>IF(ISBLANK('Flight Groups'!C22),"",'Flight Groups'!K22)</f>
        <v/>
      </c>
      <c r="F21" s="237">
        <f t="shared" si="9"/>
        <v>5</v>
      </c>
      <c r="G21" s="237" t="str">
        <f>IF(ISBLANK('Flight Groups'!C22),"",'Flight Groups'!C22)</f>
        <v/>
      </c>
      <c r="H21" s="237" t="str">
        <f t="shared" si="20"/>
        <v/>
      </c>
      <c r="I21" s="488" t="str">
        <f>IF(ISBLANK('Flight Groups'!C22),"",IF(H21=1,"A",IF(H21=2,"B",IF(H21=3,"C",IF(H21=4,"D","E")))))</f>
        <v/>
      </c>
      <c r="J21" s="237" t="str">
        <f>IF(G21="","",(RANK(F21,$F$5:$F$64,0)+COUNTIF($F$5:F21,F21)-1))</f>
        <v/>
      </c>
      <c r="K21" s="238" t="str">
        <f t="shared" ca="1" si="10"/>
        <v/>
      </c>
      <c r="L21" s="294"/>
      <c r="M21" s="295"/>
      <c r="N21" s="239"/>
      <c r="O21" s="239"/>
      <c r="P21" s="546"/>
      <c r="Q21" s="588">
        <f t="shared" si="11"/>
        <v>0</v>
      </c>
      <c r="R21" s="434">
        <f>IF(ISBLANK('Flight Groups'!C22),0,IF(P21="yes",0,(IF(L21=$L$2,L21*60-M21,IF(L21&gt;$L$2,($L$2*60)-(L21-$L$2)*60-M21,L21*60+M21)))-Q21+O21))</f>
        <v>0</v>
      </c>
      <c r="S21" s="399">
        <f t="shared" si="0"/>
        <v>0</v>
      </c>
      <c r="T21" s="240">
        <f t="shared" si="12"/>
        <v>1</v>
      </c>
      <c r="U21" s="230"/>
      <c r="V21" s="278">
        <v>17</v>
      </c>
      <c r="W21" s="230" t="str">
        <f t="shared" ca="1" si="1"/>
        <v/>
      </c>
      <c r="X21" s="402" t="str">
        <f t="shared" si="13"/>
        <v/>
      </c>
      <c r="Y21" s="39" t="str">
        <f t="shared" ca="1" si="2"/>
        <v/>
      </c>
      <c r="Z21" s="232">
        <f>RANK(R21,$R$5:$R$64,0)+COUNTIF($R$5:R21,R21)-1</f>
        <v>17</v>
      </c>
      <c r="AA21" s="233">
        <f t="shared" si="3"/>
        <v>0</v>
      </c>
      <c r="AB21" s="234">
        <f t="shared" si="14"/>
        <v>0</v>
      </c>
      <c r="AC21" s="234">
        <f t="shared" si="4"/>
        <v>0</v>
      </c>
      <c r="AD21" s="234">
        <f t="shared" si="15"/>
        <v>0</v>
      </c>
      <c r="AE21" s="234">
        <f t="shared" si="5"/>
        <v>0</v>
      </c>
      <c r="AF21" s="234">
        <f t="shared" si="16"/>
        <v>0</v>
      </c>
      <c r="AG21" s="234">
        <f t="shared" si="6"/>
        <v>0</v>
      </c>
      <c r="AH21" s="234">
        <f t="shared" si="17"/>
        <v>0</v>
      </c>
      <c r="AI21" s="234">
        <f t="shared" si="7"/>
        <v>0</v>
      </c>
      <c r="AJ21" s="234">
        <f t="shared" si="18"/>
        <v>0</v>
      </c>
      <c r="AK21" s="234">
        <f t="shared" ca="1" si="19"/>
        <v>0</v>
      </c>
    </row>
    <row r="22" spans="2:37" ht="23.1" customHeight="1">
      <c r="C22" s="235">
        <v>18</v>
      </c>
      <c r="D22" s="236" t="str">
        <f t="shared" si="8"/>
        <v/>
      </c>
      <c r="E22" s="237" t="str">
        <f>IF(ISBLANK('Flight Groups'!C23),"",'Flight Groups'!K23)</f>
        <v/>
      </c>
      <c r="F22" s="237">
        <f t="shared" si="9"/>
        <v>5</v>
      </c>
      <c r="G22" s="237" t="str">
        <f>IF(ISBLANK('Flight Groups'!C23),"",'Flight Groups'!C23)</f>
        <v/>
      </c>
      <c r="H22" s="237" t="str">
        <f t="shared" si="20"/>
        <v/>
      </c>
      <c r="I22" s="488" t="str">
        <f>IF(ISBLANK('Flight Groups'!C23),"",IF(H22=1,"A",IF(H22=2,"B",IF(H22=3,"C",IF(H22=4,"D","E")))))</f>
        <v/>
      </c>
      <c r="J22" s="237" t="str">
        <f>IF(G22="","",(RANK(F22,$F$5:$F$64,0)+COUNTIF($F$5:F22,F22)-1))</f>
        <v/>
      </c>
      <c r="K22" s="238" t="str">
        <f t="shared" ca="1" si="10"/>
        <v/>
      </c>
      <c r="L22" s="294"/>
      <c r="M22" s="295"/>
      <c r="N22" s="239"/>
      <c r="O22" s="239"/>
      <c r="P22" s="546"/>
      <c r="Q22" s="588">
        <f t="shared" si="11"/>
        <v>0</v>
      </c>
      <c r="R22" s="434">
        <f>IF(ISBLANK('Flight Groups'!C23),0,IF(P22="yes",0,(IF(L22=$L$2,L22*60-M22,IF(L22&gt;$L$2,($L$2*60)-(L22-$L$2)*60-M22,L22*60+M22)))-Q22+O22))</f>
        <v>0</v>
      </c>
      <c r="S22" s="399">
        <f t="shared" si="0"/>
        <v>0</v>
      </c>
      <c r="T22" s="240">
        <f t="shared" si="12"/>
        <v>1</v>
      </c>
      <c r="U22" s="230"/>
      <c r="V22" s="278">
        <v>18</v>
      </c>
      <c r="W22" s="230" t="str">
        <f t="shared" ca="1" si="1"/>
        <v/>
      </c>
      <c r="X22" s="402" t="str">
        <f t="shared" si="13"/>
        <v/>
      </c>
      <c r="Y22" s="39" t="str">
        <f t="shared" ca="1" si="2"/>
        <v/>
      </c>
      <c r="Z22" s="232">
        <f>RANK(R22,$R$5:$R$64,0)+COUNTIF($R$5:R22,R22)-1</f>
        <v>18</v>
      </c>
      <c r="AA22" s="233">
        <f t="shared" si="3"/>
        <v>0</v>
      </c>
      <c r="AB22" s="234">
        <f t="shared" si="14"/>
        <v>0</v>
      </c>
      <c r="AC22" s="234">
        <f t="shared" si="4"/>
        <v>0</v>
      </c>
      <c r="AD22" s="234">
        <f t="shared" si="15"/>
        <v>0</v>
      </c>
      <c r="AE22" s="234">
        <f t="shared" si="5"/>
        <v>0</v>
      </c>
      <c r="AF22" s="234">
        <f t="shared" si="16"/>
        <v>0</v>
      </c>
      <c r="AG22" s="234">
        <f t="shared" si="6"/>
        <v>0</v>
      </c>
      <c r="AH22" s="234">
        <f t="shared" si="17"/>
        <v>0</v>
      </c>
      <c r="AI22" s="234">
        <f t="shared" si="7"/>
        <v>0</v>
      </c>
      <c r="AJ22" s="234">
        <f t="shared" si="18"/>
        <v>0</v>
      </c>
      <c r="AK22" s="234">
        <f t="shared" ca="1" si="19"/>
        <v>0</v>
      </c>
    </row>
    <row r="23" spans="2:37" ht="23.1" customHeight="1">
      <c r="C23" s="235">
        <v>19</v>
      </c>
      <c r="D23" s="236" t="str">
        <f t="shared" si="8"/>
        <v/>
      </c>
      <c r="E23" s="237" t="str">
        <f>IF(ISBLANK('Flight Groups'!C24),"",'Flight Groups'!K24)</f>
        <v/>
      </c>
      <c r="F23" s="237">
        <f t="shared" si="9"/>
        <v>5</v>
      </c>
      <c r="G23" s="237" t="str">
        <f>IF(ISBLANK('Flight Groups'!C24),"",'Flight Groups'!C24)</f>
        <v/>
      </c>
      <c r="H23" s="237" t="str">
        <f t="shared" si="20"/>
        <v/>
      </c>
      <c r="I23" s="488" t="str">
        <f>IF(ISBLANK('Flight Groups'!C24),"",IF(H23=1,"A",IF(H23=2,"B",IF(H23=3,"C",IF(H23=4,"D","E")))))</f>
        <v/>
      </c>
      <c r="J23" s="237" t="str">
        <f>IF(G23="","",(RANK(F23,$F$5:$F$64,0)+COUNTIF($F$5:F23,F23)-1))</f>
        <v/>
      </c>
      <c r="K23" s="238" t="str">
        <f t="shared" ca="1" si="10"/>
        <v/>
      </c>
      <c r="L23" s="294"/>
      <c r="M23" s="295"/>
      <c r="N23" s="239"/>
      <c r="O23" s="239"/>
      <c r="P23" s="546"/>
      <c r="Q23" s="588">
        <f t="shared" si="11"/>
        <v>0</v>
      </c>
      <c r="R23" s="434">
        <f>IF(ISBLANK('Flight Groups'!C24),0,IF(P23="yes",0,(IF(L23=$L$2,L23*60-M23,IF(L23&gt;$L$2,($L$2*60)-(L23-$L$2)*60-M23,L23*60+M23)))-Q23+O23))</f>
        <v>0</v>
      </c>
      <c r="S23" s="399">
        <f t="shared" si="0"/>
        <v>0</v>
      </c>
      <c r="T23" s="240">
        <f t="shared" si="12"/>
        <v>1</v>
      </c>
      <c r="U23" s="230"/>
      <c r="V23" s="278">
        <v>19</v>
      </c>
      <c r="W23" s="230" t="str">
        <f t="shared" ca="1" si="1"/>
        <v/>
      </c>
      <c r="X23" s="402" t="str">
        <f t="shared" si="13"/>
        <v/>
      </c>
      <c r="Y23" s="39" t="str">
        <f t="shared" ca="1" si="2"/>
        <v/>
      </c>
      <c r="Z23" s="232">
        <f>RANK(R23,$R$5:$R$64,0)+COUNTIF($R$5:R23,R23)-1</f>
        <v>19</v>
      </c>
      <c r="AA23" s="233">
        <f t="shared" si="3"/>
        <v>0</v>
      </c>
      <c r="AB23" s="234">
        <f t="shared" si="14"/>
        <v>0</v>
      </c>
      <c r="AC23" s="234">
        <f t="shared" si="4"/>
        <v>0</v>
      </c>
      <c r="AD23" s="234">
        <f t="shared" si="15"/>
        <v>0</v>
      </c>
      <c r="AE23" s="234">
        <f t="shared" si="5"/>
        <v>0</v>
      </c>
      <c r="AF23" s="234">
        <f t="shared" si="16"/>
        <v>0</v>
      </c>
      <c r="AG23" s="234">
        <f t="shared" si="6"/>
        <v>0</v>
      </c>
      <c r="AH23" s="234">
        <f t="shared" si="17"/>
        <v>0</v>
      </c>
      <c r="AI23" s="234">
        <f t="shared" si="7"/>
        <v>0</v>
      </c>
      <c r="AJ23" s="234">
        <f t="shared" si="18"/>
        <v>0</v>
      </c>
      <c r="AK23" s="234">
        <f t="shared" ca="1" si="19"/>
        <v>0</v>
      </c>
    </row>
    <row r="24" spans="2:37" ht="23.1" customHeight="1">
      <c r="C24" s="235">
        <v>20</v>
      </c>
      <c r="D24" s="236" t="str">
        <f t="shared" si="8"/>
        <v/>
      </c>
      <c r="E24" s="237" t="str">
        <f>IF(ISBLANK('Flight Groups'!C25),"",'Flight Groups'!K25)</f>
        <v/>
      </c>
      <c r="F24" s="237">
        <f t="shared" si="9"/>
        <v>5</v>
      </c>
      <c r="G24" s="237" t="str">
        <f>IF(ISBLANK('Flight Groups'!C25),"",'Flight Groups'!C25)</f>
        <v/>
      </c>
      <c r="H24" s="237" t="str">
        <f t="shared" si="20"/>
        <v/>
      </c>
      <c r="I24" s="488" t="str">
        <f>IF(ISBLANK('Flight Groups'!C25),"",IF(H24=1,"A",IF(H24=2,"B",IF(H24=3,"C",IF(H24=4,"D","E")))))</f>
        <v/>
      </c>
      <c r="J24" s="237" t="str">
        <f>IF(G24="","",(RANK(F24,$F$5:$F$64,0)+COUNTIF($F$5:F24,F24)-1))</f>
        <v/>
      </c>
      <c r="K24" s="238" t="str">
        <f t="shared" ca="1" si="10"/>
        <v/>
      </c>
      <c r="L24" s="294"/>
      <c r="M24" s="295"/>
      <c r="N24" s="239"/>
      <c r="O24" s="239"/>
      <c r="P24" s="546"/>
      <c r="Q24" s="588">
        <f t="shared" si="11"/>
        <v>0</v>
      </c>
      <c r="R24" s="434">
        <f>IF(ISBLANK('Flight Groups'!C25),0,IF(P24="yes",0,(IF(L24=$L$2,L24*60-M24,IF(L24&gt;$L$2,($L$2*60)-(L24-$L$2)*60-M24,L24*60+M24)))-Q24+O24))</f>
        <v>0</v>
      </c>
      <c r="S24" s="399">
        <f t="shared" si="0"/>
        <v>0</v>
      </c>
      <c r="T24" s="240">
        <f t="shared" si="12"/>
        <v>1</v>
      </c>
      <c r="U24" s="230"/>
      <c r="V24" s="278">
        <v>20</v>
      </c>
      <c r="W24" s="230" t="str">
        <f t="shared" ca="1" si="1"/>
        <v/>
      </c>
      <c r="X24" s="402" t="str">
        <f t="shared" si="13"/>
        <v/>
      </c>
      <c r="Y24" s="39" t="str">
        <f t="shared" ca="1" si="2"/>
        <v/>
      </c>
      <c r="Z24" s="232">
        <f>RANK(R24,$R$5:$R$64,0)+COUNTIF($R$5:R24,R24)-1</f>
        <v>20</v>
      </c>
      <c r="AA24" s="233">
        <f t="shared" si="3"/>
        <v>0</v>
      </c>
      <c r="AB24" s="234">
        <f t="shared" si="14"/>
        <v>0</v>
      </c>
      <c r="AC24" s="234">
        <f t="shared" si="4"/>
        <v>0</v>
      </c>
      <c r="AD24" s="234">
        <f t="shared" si="15"/>
        <v>0</v>
      </c>
      <c r="AE24" s="234">
        <f t="shared" si="5"/>
        <v>0</v>
      </c>
      <c r="AF24" s="234">
        <f t="shared" si="16"/>
        <v>0</v>
      </c>
      <c r="AG24" s="234">
        <f t="shared" si="6"/>
        <v>0</v>
      </c>
      <c r="AH24" s="234">
        <f t="shared" si="17"/>
        <v>0</v>
      </c>
      <c r="AI24" s="234">
        <f t="shared" si="7"/>
        <v>0</v>
      </c>
      <c r="AJ24" s="234">
        <f t="shared" si="18"/>
        <v>0</v>
      </c>
      <c r="AK24" s="234">
        <f t="shared" ca="1" si="19"/>
        <v>0</v>
      </c>
    </row>
    <row r="25" spans="2:37" ht="23.1" customHeight="1">
      <c r="C25" s="235">
        <v>21</v>
      </c>
      <c r="D25" s="236" t="str">
        <f t="shared" si="8"/>
        <v/>
      </c>
      <c r="E25" s="237" t="str">
        <f>IF(ISBLANK('Flight Groups'!C26),"",'Flight Groups'!K26)</f>
        <v/>
      </c>
      <c r="F25" s="237">
        <f t="shared" si="9"/>
        <v>5</v>
      </c>
      <c r="G25" s="237" t="str">
        <f>IF(ISBLANK('Flight Groups'!C26),"",'Flight Groups'!C26)</f>
        <v/>
      </c>
      <c r="H25" s="237" t="str">
        <f t="shared" si="20"/>
        <v/>
      </c>
      <c r="I25" s="488" t="str">
        <f>IF(ISBLANK('Flight Groups'!C26),"",IF(H25=1,"A",IF(H25=2,"B",IF(H25=3,"C",IF(H25=4,"D","E")))))</f>
        <v/>
      </c>
      <c r="J25" s="237" t="str">
        <f>IF(G25="","",(RANK(F25,$F$5:$F$64,0)+COUNTIF($F$5:F25,F25)-1))</f>
        <v/>
      </c>
      <c r="K25" s="238" t="str">
        <f t="shared" ca="1" si="10"/>
        <v/>
      </c>
      <c r="L25" s="294"/>
      <c r="M25" s="295"/>
      <c r="N25" s="239"/>
      <c r="O25" s="239"/>
      <c r="P25" s="546"/>
      <c r="Q25" s="588">
        <f t="shared" si="11"/>
        <v>0</v>
      </c>
      <c r="R25" s="434">
        <f>IF(ISBLANK('Flight Groups'!C26),0,IF(P25="yes",0,(IF(L25=$L$2,L25*60-M25,IF(L25&gt;$L$2,($L$2*60)-(L25-$L$2)*60-M25,L25*60+M25)))-Q25+O25))</f>
        <v>0</v>
      </c>
      <c r="S25" s="399">
        <f t="shared" si="0"/>
        <v>0</v>
      </c>
      <c r="T25" s="240">
        <f t="shared" si="12"/>
        <v>1</v>
      </c>
      <c r="U25" s="230"/>
      <c r="V25" s="278">
        <v>21</v>
      </c>
      <c r="W25" s="230" t="str">
        <f t="shared" ca="1" si="1"/>
        <v/>
      </c>
      <c r="X25" s="402" t="str">
        <f t="shared" si="13"/>
        <v/>
      </c>
      <c r="Y25" s="39" t="str">
        <f t="shared" ca="1" si="2"/>
        <v/>
      </c>
      <c r="Z25" s="232">
        <f>RANK(R25,$R$5:$R$64,0)+COUNTIF($R$5:R25,R25)-1</f>
        <v>21</v>
      </c>
      <c r="AA25" s="233">
        <f t="shared" si="3"/>
        <v>0</v>
      </c>
      <c r="AB25" s="234">
        <f t="shared" si="14"/>
        <v>0</v>
      </c>
      <c r="AC25" s="234">
        <f t="shared" si="4"/>
        <v>0</v>
      </c>
      <c r="AD25" s="234">
        <f t="shared" si="15"/>
        <v>0</v>
      </c>
      <c r="AE25" s="234">
        <f t="shared" si="5"/>
        <v>0</v>
      </c>
      <c r="AF25" s="234">
        <f t="shared" si="16"/>
        <v>0</v>
      </c>
      <c r="AG25" s="234">
        <f t="shared" si="6"/>
        <v>0</v>
      </c>
      <c r="AH25" s="234">
        <f t="shared" si="17"/>
        <v>0</v>
      </c>
      <c r="AI25" s="234">
        <f t="shared" si="7"/>
        <v>0</v>
      </c>
      <c r="AJ25" s="234">
        <f t="shared" si="18"/>
        <v>0</v>
      </c>
      <c r="AK25" s="234">
        <f t="shared" ca="1" si="19"/>
        <v>0</v>
      </c>
    </row>
    <row r="26" spans="2:37" ht="23.1" customHeight="1">
      <c r="C26" s="235">
        <v>22</v>
      </c>
      <c r="D26" s="236" t="str">
        <f t="shared" si="8"/>
        <v/>
      </c>
      <c r="E26" s="237" t="str">
        <f>IF(ISBLANK('Flight Groups'!C27),"",'Flight Groups'!K27)</f>
        <v/>
      </c>
      <c r="F26" s="237">
        <f t="shared" si="9"/>
        <v>5</v>
      </c>
      <c r="G26" s="237" t="str">
        <f>IF(ISBLANK('Flight Groups'!C27),"",'Flight Groups'!C27)</f>
        <v/>
      </c>
      <c r="H26" s="237" t="str">
        <f t="shared" si="20"/>
        <v/>
      </c>
      <c r="I26" s="488" t="str">
        <f>IF(ISBLANK('Flight Groups'!C27),"",IF(H26=1,"A",IF(H26=2,"B",IF(H26=3,"C",IF(H26=4,"D","E")))))</f>
        <v/>
      </c>
      <c r="J26" s="237" t="str">
        <f>IF(G26="","",(RANK(F26,$F$5:$F$64,0)+COUNTIF($F$5:F26,F26)-1))</f>
        <v/>
      </c>
      <c r="K26" s="238" t="str">
        <f t="shared" ca="1" si="10"/>
        <v/>
      </c>
      <c r="L26" s="294"/>
      <c r="M26" s="295"/>
      <c r="N26" s="239"/>
      <c r="O26" s="239"/>
      <c r="P26" s="546"/>
      <c r="Q26" s="588">
        <f t="shared" si="11"/>
        <v>0</v>
      </c>
      <c r="R26" s="434">
        <f>IF(ISBLANK('Flight Groups'!C27),0,IF(P26="yes",0,(IF(L26=$L$2,L26*60-M26,IF(L26&gt;$L$2,($L$2*60)-(L26-$L$2)*60-M26,L26*60+M26)))-Q26+O26))</f>
        <v>0</v>
      </c>
      <c r="S26" s="399">
        <f t="shared" si="0"/>
        <v>0</v>
      </c>
      <c r="T26" s="240">
        <f t="shared" si="12"/>
        <v>1</v>
      </c>
      <c r="U26" s="230"/>
      <c r="V26" s="278">
        <v>22</v>
      </c>
      <c r="W26" s="230" t="str">
        <f t="shared" ca="1" si="1"/>
        <v/>
      </c>
      <c r="X26" s="402" t="str">
        <f t="shared" si="13"/>
        <v/>
      </c>
      <c r="Y26" s="39" t="str">
        <f t="shared" ca="1" si="2"/>
        <v/>
      </c>
      <c r="Z26" s="232">
        <f>RANK(R26,$R$5:$R$64,0)+COUNTIF($R$5:R26,R26)-1</f>
        <v>22</v>
      </c>
      <c r="AA26" s="233">
        <f t="shared" si="3"/>
        <v>0</v>
      </c>
      <c r="AB26" s="234">
        <f t="shared" si="14"/>
        <v>0</v>
      </c>
      <c r="AC26" s="234">
        <f t="shared" si="4"/>
        <v>0</v>
      </c>
      <c r="AD26" s="234">
        <f t="shared" si="15"/>
        <v>0</v>
      </c>
      <c r="AE26" s="234">
        <f t="shared" si="5"/>
        <v>0</v>
      </c>
      <c r="AF26" s="234">
        <f t="shared" si="16"/>
        <v>0</v>
      </c>
      <c r="AG26" s="234">
        <f t="shared" si="6"/>
        <v>0</v>
      </c>
      <c r="AH26" s="234">
        <f t="shared" si="17"/>
        <v>0</v>
      </c>
      <c r="AI26" s="234">
        <f t="shared" si="7"/>
        <v>0</v>
      </c>
      <c r="AJ26" s="234">
        <f t="shared" si="18"/>
        <v>0</v>
      </c>
      <c r="AK26" s="234">
        <f t="shared" ca="1" si="19"/>
        <v>0</v>
      </c>
    </row>
    <row r="27" spans="2:37" ht="23.1" customHeight="1">
      <c r="C27" s="235">
        <v>23</v>
      </c>
      <c r="D27" s="236" t="str">
        <f t="shared" si="8"/>
        <v/>
      </c>
      <c r="E27" s="237" t="str">
        <f>IF(ISBLANK('Flight Groups'!C28),"",'Flight Groups'!K28)</f>
        <v/>
      </c>
      <c r="F27" s="237">
        <f t="shared" si="9"/>
        <v>5</v>
      </c>
      <c r="G27" s="237" t="str">
        <f>IF(ISBLANK('Flight Groups'!C28),"",'Flight Groups'!C28)</f>
        <v/>
      </c>
      <c r="H27" s="237" t="str">
        <f t="shared" si="20"/>
        <v/>
      </c>
      <c r="I27" s="488" t="str">
        <f>IF(ISBLANK('Flight Groups'!C28),"",IF(H27=1,"A",IF(H27=2,"B",IF(H27=3,"C",IF(H27=4,"D","E")))))</f>
        <v/>
      </c>
      <c r="J27" s="237" t="str">
        <f>IF(G27="","",(RANK(F27,$F$5:$F$64,0)+COUNTIF($F$5:F27,F27)-1))</f>
        <v/>
      </c>
      <c r="K27" s="238" t="str">
        <f t="shared" ca="1" si="10"/>
        <v/>
      </c>
      <c r="L27" s="294"/>
      <c r="M27" s="295"/>
      <c r="N27" s="239"/>
      <c r="O27" s="239"/>
      <c r="P27" s="546"/>
      <c r="Q27" s="588">
        <f t="shared" si="11"/>
        <v>0</v>
      </c>
      <c r="R27" s="434">
        <f>IF(ISBLANK('Flight Groups'!C28),0,IF(P27="yes",0,(IF(L27=$L$2,L27*60-M27,IF(L27&gt;$L$2,($L$2*60)-(L27-$L$2)*60-M27,L27*60+M27)))-Q27+O27))</f>
        <v>0</v>
      </c>
      <c r="S27" s="399">
        <f t="shared" si="0"/>
        <v>0</v>
      </c>
      <c r="T27" s="240">
        <f t="shared" si="12"/>
        <v>1</v>
      </c>
      <c r="U27" s="230"/>
      <c r="V27" s="278">
        <v>23</v>
      </c>
      <c r="W27" s="230" t="str">
        <f t="shared" ca="1" si="1"/>
        <v/>
      </c>
      <c r="X27" s="402" t="str">
        <f t="shared" si="13"/>
        <v/>
      </c>
      <c r="Y27" s="39" t="str">
        <f t="shared" ca="1" si="2"/>
        <v/>
      </c>
      <c r="Z27" s="232">
        <f>RANK(R27,$R$5:$R$64,0)+COUNTIF($R$5:R27,R27)-1</f>
        <v>23</v>
      </c>
      <c r="AA27" s="233">
        <f t="shared" si="3"/>
        <v>0</v>
      </c>
      <c r="AB27" s="234">
        <f t="shared" si="14"/>
        <v>0</v>
      </c>
      <c r="AC27" s="234">
        <f t="shared" si="4"/>
        <v>0</v>
      </c>
      <c r="AD27" s="234">
        <f t="shared" si="15"/>
        <v>0</v>
      </c>
      <c r="AE27" s="234">
        <f t="shared" si="5"/>
        <v>0</v>
      </c>
      <c r="AF27" s="234">
        <f t="shared" si="16"/>
        <v>0</v>
      </c>
      <c r="AG27" s="234">
        <f t="shared" si="6"/>
        <v>0</v>
      </c>
      <c r="AH27" s="234">
        <f t="shared" si="17"/>
        <v>0</v>
      </c>
      <c r="AI27" s="234">
        <f t="shared" si="7"/>
        <v>0</v>
      </c>
      <c r="AJ27" s="234">
        <f t="shared" si="18"/>
        <v>0</v>
      </c>
      <c r="AK27" s="234">
        <f t="shared" ca="1" si="19"/>
        <v>0</v>
      </c>
    </row>
    <row r="28" spans="2:37" ht="23.1" customHeight="1">
      <c r="C28" s="235">
        <v>24</v>
      </c>
      <c r="D28" s="236" t="str">
        <f t="shared" si="8"/>
        <v/>
      </c>
      <c r="E28" s="237" t="str">
        <f>IF(ISBLANK('Flight Groups'!C29),"",'Flight Groups'!K29)</f>
        <v/>
      </c>
      <c r="F28" s="237">
        <f t="shared" si="9"/>
        <v>5</v>
      </c>
      <c r="G28" s="237" t="str">
        <f>IF(ISBLANK('Flight Groups'!C29),"",'Flight Groups'!C29)</f>
        <v/>
      </c>
      <c r="H28" s="237" t="str">
        <f t="shared" si="20"/>
        <v/>
      </c>
      <c r="I28" s="488" t="str">
        <f>IF(ISBLANK('Flight Groups'!C29),"",IF(H28=1,"A",IF(H28=2,"B",IF(H28=3,"C",IF(H28=4,"D","E")))))</f>
        <v/>
      </c>
      <c r="J28" s="237" t="str">
        <f>IF(G28="","",(RANK(F28,$F$5:$F$64,0)+COUNTIF($F$5:F28,F28)-1))</f>
        <v/>
      </c>
      <c r="K28" s="238" t="str">
        <f t="shared" ca="1" si="10"/>
        <v/>
      </c>
      <c r="L28" s="294"/>
      <c r="M28" s="295"/>
      <c r="N28" s="239"/>
      <c r="O28" s="239"/>
      <c r="P28" s="546"/>
      <c r="Q28" s="588">
        <f t="shared" si="11"/>
        <v>0</v>
      </c>
      <c r="R28" s="434">
        <f>IF(ISBLANK('Flight Groups'!C29),0,IF(P28="yes",0,(IF(L28=$L$2,L28*60-M28,IF(L28&gt;$L$2,($L$2*60)-(L28-$L$2)*60-M28,L28*60+M28)))-Q28+O28))</f>
        <v>0</v>
      </c>
      <c r="S28" s="399">
        <f t="shared" si="0"/>
        <v>0</v>
      </c>
      <c r="T28" s="240">
        <f t="shared" si="12"/>
        <v>1</v>
      </c>
      <c r="U28" s="230"/>
      <c r="V28" s="278">
        <v>24</v>
      </c>
      <c r="W28" s="230" t="str">
        <f t="shared" ca="1" si="1"/>
        <v/>
      </c>
      <c r="X28" s="402" t="str">
        <f t="shared" si="13"/>
        <v/>
      </c>
      <c r="Y28" s="39" t="str">
        <f t="shared" ca="1" si="2"/>
        <v/>
      </c>
      <c r="Z28" s="232">
        <f>RANK(R28,$R$5:$R$64,0)+COUNTIF($R$5:R28,R28)-1</f>
        <v>24</v>
      </c>
      <c r="AA28" s="233">
        <f t="shared" si="3"/>
        <v>0</v>
      </c>
      <c r="AB28" s="234">
        <f t="shared" si="14"/>
        <v>0</v>
      </c>
      <c r="AC28" s="234">
        <f t="shared" si="4"/>
        <v>0</v>
      </c>
      <c r="AD28" s="234">
        <f t="shared" si="15"/>
        <v>0</v>
      </c>
      <c r="AE28" s="234">
        <f t="shared" si="5"/>
        <v>0</v>
      </c>
      <c r="AF28" s="234">
        <f t="shared" si="16"/>
        <v>0</v>
      </c>
      <c r="AG28" s="234">
        <f t="shared" si="6"/>
        <v>0</v>
      </c>
      <c r="AH28" s="234">
        <f t="shared" si="17"/>
        <v>0</v>
      </c>
      <c r="AI28" s="234">
        <f t="shared" si="7"/>
        <v>0</v>
      </c>
      <c r="AJ28" s="234">
        <f t="shared" si="18"/>
        <v>0</v>
      </c>
      <c r="AK28" s="234">
        <f t="shared" ca="1" si="19"/>
        <v>0</v>
      </c>
    </row>
    <row r="29" spans="2:37" ht="23.1" customHeight="1">
      <c r="C29" s="235">
        <v>25</v>
      </c>
      <c r="D29" s="236" t="str">
        <f t="shared" si="8"/>
        <v/>
      </c>
      <c r="E29" s="237" t="str">
        <f>IF(ISBLANK('Flight Groups'!C30),"",'Flight Groups'!K30)</f>
        <v/>
      </c>
      <c r="F29" s="237">
        <f t="shared" si="9"/>
        <v>5</v>
      </c>
      <c r="G29" s="237" t="str">
        <f>IF(ISBLANK('Flight Groups'!C30),"",'Flight Groups'!C30)</f>
        <v/>
      </c>
      <c r="H29" s="237" t="str">
        <f t="shared" si="20"/>
        <v/>
      </c>
      <c r="I29" s="488" t="str">
        <f>IF(ISBLANK('Flight Groups'!C30),"",IF(H29=1,"A",IF(H29=2,"B",IF(H29=3,"C",IF(H29=4,"D","E")))))</f>
        <v/>
      </c>
      <c r="J29" s="237" t="str">
        <f>IF(G29="","",(RANK(F29,$F$5:$F$64,0)+COUNTIF($F$5:F29,F29)-1))</f>
        <v/>
      </c>
      <c r="K29" s="238" t="str">
        <f t="shared" ca="1" si="10"/>
        <v/>
      </c>
      <c r="L29" s="294"/>
      <c r="M29" s="295"/>
      <c r="N29" s="239"/>
      <c r="O29" s="239"/>
      <c r="P29" s="546"/>
      <c r="Q29" s="588">
        <f t="shared" si="11"/>
        <v>0</v>
      </c>
      <c r="R29" s="434">
        <f>IF(ISBLANK('Flight Groups'!C30),0,IF(P29="yes",0,(IF(L29=$L$2,L29*60-M29,IF(L29&gt;$L$2,($L$2*60)-(L29-$L$2)*60-M29,L29*60+M29)))-Q29+O29))</f>
        <v>0</v>
      </c>
      <c r="S29" s="399">
        <f t="shared" si="0"/>
        <v>0</v>
      </c>
      <c r="T29" s="240">
        <f t="shared" si="12"/>
        <v>1</v>
      </c>
      <c r="U29" s="230"/>
      <c r="V29" s="278">
        <v>25</v>
      </c>
      <c r="W29" s="230" t="str">
        <f t="shared" ca="1" si="1"/>
        <v/>
      </c>
      <c r="X29" s="402" t="str">
        <f t="shared" si="13"/>
        <v/>
      </c>
      <c r="Y29" s="39" t="str">
        <f t="shared" ca="1" si="2"/>
        <v/>
      </c>
      <c r="Z29" s="232">
        <f>RANK(R29,$R$5:$R$64,0)+COUNTIF($R$5:R29,R29)-1</f>
        <v>25</v>
      </c>
      <c r="AA29" s="233">
        <f t="shared" si="3"/>
        <v>0</v>
      </c>
      <c r="AB29" s="234">
        <f t="shared" si="14"/>
        <v>0</v>
      </c>
      <c r="AC29" s="234">
        <f t="shared" si="4"/>
        <v>0</v>
      </c>
      <c r="AD29" s="234">
        <f t="shared" si="15"/>
        <v>0</v>
      </c>
      <c r="AE29" s="234">
        <f t="shared" si="5"/>
        <v>0</v>
      </c>
      <c r="AF29" s="234">
        <f t="shared" si="16"/>
        <v>0</v>
      </c>
      <c r="AG29" s="234">
        <f t="shared" si="6"/>
        <v>0</v>
      </c>
      <c r="AH29" s="234">
        <f t="shared" si="17"/>
        <v>0</v>
      </c>
      <c r="AI29" s="234">
        <f t="shared" si="7"/>
        <v>0</v>
      </c>
      <c r="AJ29" s="234">
        <f t="shared" si="18"/>
        <v>0</v>
      </c>
      <c r="AK29" s="234">
        <f t="shared" ca="1" si="19"/>
        <v>0</v>
      </c>
    </row>
    <row r="30" spans="2:37" ht="23.1" customHeight="1">
      <c r="C30" s="235">
        <v>26</v>
      </c>
      <c r="D30" s="236" t="str">
        <f t="shared" si="8"/>
        <v/>
      </c>
      <c r="E30" s="237" t="str">
        <f>IF(ISBLANK('Flight Groups'!C31),"",'Flight Groups'!K31)</f>
        <v/>
      </c>
      <c r="F30" s="237">
        <f t="shared" si="9"/>
        <v>5</v>
      </c>
      <c r="G30" s="237" t="str">
        <f>IF(ISBLANK('Flight Groups'!C31),"",'Flight Groups'!C31)</f>
        <v/>
      </c>
      <c r="H30" s="237" t="str">
        <f t="shared" si="20"/>
        <v/>
      </c>
      <c r="I30" s="488" t="str">
        <f>IF(ISBLANK('Flight Groups'!C31),"",IF(H30=1,"A",IF(H30=2,"B",IF(H30=3,"C",IF(H30=4,"D","E")))))</f>
        <v/>
      </c>
      <c r="J30" s="237" t="str">
        <f>IF(G30="","",(RANK(F30,$F$5:$F$64,0)+COUNTIF($F$5:F30,F30)-1))</f>
        <v/>
      </c>
      <c r="K30" s="238" t="str">
        <f t="shared" ca="1" si="10"/>
        <v/>
      </c>
      <c r="L30" s="294"/>
      <c r="M30" s="295"/>
      <c r="N30" s="239"/>
      <c r="O30" s="239"/>
      <c r="P30" s="546"/>
      <c r="Q30" s="588">
        <f t="shared" si="11"/>
        <v>0</v>
      </c>
      <c r="R30" s="434">
        <f>IF(ISBLANK('Flight Groups'!C31),0,IF(P30="yes",0,(IF(L30=$L$2,L30*60-M30,IF(L30&gt;$L$2,($L$2*60)-(L30-$L$2)*60-M30,L30*60+M30)))-Q30+O30))</f>
        <v>0</v>
      </c>
      <c r="S30" s="399">
        <f t="shared" si="0"/>
        <v>0</v>
      </c>
      <c r="T30" s="240">
        <f t="shared" si="12"/>
        <v>1</v>
      </c>
      <c r="U30" s="230"/>
      <c r="V30" s="278">
        <v>26</v>
      </c>
      <c r="W30" s="230" t="str">
        <f t="shared" ca="1" si="1"/>
        <v/>
      </c>
      <c r="X30" s="402" t="str">
        <f t="shared" si="13"/>
        <v/>
      </c>
      <c r="Y30" s="39" t="str">
        <f t="shared" ca="1" si="2"/>
        <v/>
      </c>
      <c r="Z30" s="232">
        <f>RANK(R30,$R$5:$R$64,0)+COUNTIF($R$5:R30,R30)-1</f>
        <v>26</v>
      </c>
      <c r="AA30" s="233">
        <f t="shared" si="3"/>
        <v>0</v>
      </c>
      <c r="AB30" s="234">
        <f t="shared" si="14"/>
        <v>0</v>
      </c>
      <c r="AC30" s="234">
        <f t="shared" si="4"/>
        <v>0</v>
      </c>
      <c r="AD30" s="234">
        <f t="shared" si="15"/>
        <v>0</v>
      </c>
      <c r="AE30" s="234">
        <f t="shared" si="5"/>
        <v>0</v>
      </c>
      <c r="AF30" s="234">
        <f t="shared" si="16"/>
        <v>0</v>
      </c>
      <c r="AG30" s="234">
        <f t="shared" si="6"/>
        <v>0</v>
      </c>
      <c r="AH30" s="234">
        <f t="shared" si="17"/>
        <v>0</v>
      </c>
      <c r="AI30" s="234">
        <f t="shared" si="7"/>
        <v>0</v>
      </c>
      <c r="AJ30" s="234">
        <f t="shared" si="18"/>
        <v>0</v>
      </c>
      <c r="AK30" s="234">
        <f t="shared" ca="1" si="19"/>
        <v>0</v>
      </c>
    </row>
    <row r="31" spans="2:37" ht="23.1" customHeight="1">
      <c r="C31" s="235">
        <v>27</v>
      </c>
      <c r="D31" s="236" t="str">
        <f t="shared" si="8"/>
        <v/>
      </c>
      <c r="E31" s="237" t="str">
        <f>IF(ISBLANK('Flight Groups'!C32),"",'Flight Groups'!K32)</f>
        <v/>
      </c>
      <c r="F31" s="237">
        <f t="shared" si="9"/>
        <v>5</v>
      </c>
      <c r="G31" s="237" t="str">
        <f>IF(ISBLANK('Flight Groups'!C32),"",'Flight Groups'!C32)</f>
        <v/>
      </c>
      <c r="H31" s="237" t="str">
        <f t="shared" si="20"/>
        <v/>
      </c>
      <c r="I31" s="488" t="str">
        <f>IF(ISBLANK('Flight Groups'!C32),"",IF(H31=1,"A",IF(H31=2,"B",IF(H31=3,"C",IF(H31=4,"D","E")))))</f>
        <v/>
      </c>
      <c r="J31" s="237" t="str">
        <f>IF(G31="","",(RANK(F31,$F$5:$F$64,0)+COUNTIF($F$5:F31,F31)-1))</f>
        <v/>
      </c>
      <c r="K31" s="238" t="str">
        <f t="shared" ca="1" si="10"/>
        <v/>
      </c>
      <c r="L31" s="294"/>
      <c r="M31" s="295"/>
      <c r="N31" s="239"/>
      <c r="O31" s="239"/>
      <c r="P31" s="546"/>
      <c r="Q31" s="588">
        <f t="shared" si="11"/>
        <v>0</v>
      </c>
      <c r="R31" s="434">
        <f>IF(ISBLANK('Flight Groups'!C32),0,IF(P31="yes",0,(IF(L31=$L$2,L31*60-M31,IF(L31&gt;$L$2,($L$2*60)-(L31-$L$2)*60-M31,L31*60+M31)))-Q31+O31))</f>
        <v>0</v>
      </c>
      <c r="S31" s="399">
        <f t="shared" si="0"/>
        <v>0</v>
      </c>
      <c r="T31" s="240">
        <f t="shared" si="12"/>
        <v>1</v>
      </c>
      <c r="U31" s="230"/>
      <c r="V31" s="278">
        <v>27</v>
      </c>
      <c r="W31" s="230" t="str">
        <f t="shared" ca="1" si="1"/>
        <v/>
      </c>
      <c r="X31" s="402" t="str">
        <f t="shared" si="13"/>
        <v/>
      </c>
      <c r="Y31" s="39" t="str">
        <f t="shared" ca="1" si="2"/>
        <v/>
      </c>
      <c r="Z31" s="232">
        <f>RANK(R31,$R$5:$R$64,0)+COUNTIF($R$5:R31,R31)-1</f>
        <v>27</v>
      </c>
      <c r="AA31" s="233">
        <f t="shared" si="3"/>
        <v>0</v>
      </c>
      <c r="AB31" s="234">
        <f t="shared" si="14"/>
        <v>0</v>
      </c>
      <c r="AC31" s="234">
        <f t="shared" si="4"/>
        <v>0</v>
      </c>
      <c r="AD31" s="234">
        <f t="shared" si="15"/>
        <v>0</v>
      </c>
      <c r="AE31" s="234">
        <f t="shared" si="5"/>
        <v>0</v>
      </c>
      <c r="AF31" s="234">
        <f t="shared" si="16"/>
        <v>0</v>
      </c>
      <c r="AG31" s="234">
        <f t="shared" si="6"/>
        <v>0</v>
      </c>
      <c r="AH31" s="234">
        <f t="shared" si="17"/>
        <v>0</v>
      </c>
      <c r="AI31" s="234">
        <f t="shared" si="7"/>
        <v>0</v>
      </c>
      <c r="AJ31" s="234">
        <f t="shared" si="18"/>
        <v>0</v>
      </c>
      <c r="AK31" s="234">
        <f t="shared" ca="1" si="19"/>
        <v>0</v>
      </c>
    </row>
    <row r="32" spans="2:37" ht="23.1" customHeight="1">
      <c r="C32" s="235">
        <v>28</v>
      </c>
      <c r="D32" s="236" t="str">
        <f t="shared" si="8"/>
        <v/>
      </c>
      <c r="E32" s="237" t="str">
        <f>IF(ISBLANK('Flight Groups'!C33),"",'Flight Groups'!K33)</f>
        <v/>
      </c>
      <c r="F32" s="237">
        <f t="shared" si="9"/>
        <v>5</v>
      </c>
      <c r="G32" s="237" t="str">
        <f>IF(ISBLANK('Flight Groups'!C33),"",'Flight Groups'!C33)</f>
        <v/>
      </c>
      <c r="H32" s="237" t="str">
        <f t="shared" si="20"/>
        <v/>
      </c>
      <c r="I32" s="488" t="str">
        <f>IF(ISBLANK('Flight Groups'!C33),"",IF(H32=1,"A",IF(H32=2,"B",IF(H32=3,"C",IF(H32=4,"D","E")))))</f>
        <v/>
      </c>
      <c r="J32" s="237" t="str">
        <f>IF(G32="","",(RANK(F32,$F$5:$F$64,0)+COUNTIF($F$5:F32,F32)-1))</f>
        <v/>
      </c>
      <c r="K32" s="238" t="str">
        <f t="shared" ca="1" si="10"/>
        <v/>
      </c>
      <c r="L32" s="294"/>
      <c r="M32" s="295"/>
      <c r="N32" s="239"/>
      <c r="O32" s="239"/>
      <c r="P32" s="546"/>
      <c r="Q32" s="588">
        <f t="shared" si="11"/>
        <v>0</v>
      </c>
      <c r="R32" s="434">
        <f>IF(ISBLANK('Flight Groups'!C33),0,IF(P32="yes",0,(IF(L32=$L$2,L32*60-M32,IF(L32&gt;$L$2,($L$2*60)-(L32-$L$2)*60-M32,L32*60+M32)))-Q32+O32))</f>
        <v>0</v>
      </c>
      <c r="S32" s="399">
        <f t="shared" si="0"/>
        <v>0</v>
      </c>
      <c r="T32" s="240">
        <f t="shared" si="12"/>
        <v>1</v>
      </c>
      <c r="U32" s="230"/>
      <c r="V32" s="278">
        <v>28</v>
      </c>
      <c r="W32" s="230" t="str">
        <f t="shared" ca="1" si="1"/>
        <v/>
      </c>
      <c r="X32" s="402" t="str">
        <f t="shared" si="13"/>
        <v/>
      </c>
      <c r="Y32" s="39" t="str">
        <f t="shared" ca="1" si="2"/>
        <v/>
      </c>
      <c r="Z32" s="232">
        <f>RANK(R32,$R$5:$R$64,0)+COUNTIF($R$5:R32,R32)-1</f>
        <v>28</v>
      </c>
      <c r="AA32" s="233">
        <f t="shared" si="3"/>
        <v>0</v>
      </c>
      <c r="AB32" s="234">
        <f t="shared" si="14"/>
        <v>0</v>
      </c>
      <c r="AC32" s="234">
        <f t="shared" si="4"/>
        <v>0</v>
      </c>
      <c r="AD32" s="234">
        <f t="shared" si="15"/>
        <v>0</v>
      </c>
      <c r="AE32" s="234">
        <f t="shared" si="5"/>
        <v>0</v>
      </c>
      <c r="AF32" s="234">
        <f t="shared" si="16"/>
        <v>0</v>
      </c>
      <c r="AG32" s="234">
        <f t="shared" si="6"/>
        <v>0</v>
      </c>
      <c r="AH32" s="234">
        <f t="shared" si="17"/>
        <v>0</v>
      </c>
      <c r="AI32" s="234">
        <f t="shared" si="7"/>
        <v>0</v>
      </c>
      <c r="AJ32" s="234">
        <f t="shared" si="18"/>
        <v>0</v>
      </c>
      <c r="AK32" s="234">
        <f t="shared" ca="1" si="19"/>
        <v>0</v>
      </c>
    </row>
    <row r="33" spans="3:37" ht="23.1" customHeight="1">
      <c r="C33" s="235">
        <v>29</v>
      </c>
      <c r="D33" s="236" t="str">
        <f t="shared" si="8"/>
        <v/>
      </c>
      <c r="E33" s="237" t="str">
        <f>IF(ISBLANK('Flight Groups'!C34),"",'Flight Groups'!K34)</f>
        <v/>
      </c>
      <c r="F33" s="237">
        <f t="shared" si="9"/>
        <v>5</v>
      </c>
      <c r="G33" s="237" t="str">
        <f>IF(ISBLANK('Flight Groups'!C34),"",'Flight Groups'!C34)</f>
        <v/>
      </c>
      <c r="H33" s="237" t="str">
        <f t="shared" si="20"/>
        <v/>
      </c>
      <c r="I33" s="488" t="str">
        <f>IF(ISBLANK('Flight Groups'!C34),"",IF(H33=1,"A",IF(H33=2,"B",IF(H33=3,"C",IF(H33=4,"D","E")))))</f>
        <v/>
      </c>
      <c r="J33" s="237" t="str">
        <f>IF(G33="","",(RANK(F33,$F$5:$F$64,0)+COUNTIF($F$5:F33,F33)-1))</f>
        <v/>
      </c>
      <c r="K33" s="238" t="str">
        <f t="shared" ca="1" si="10"/>
        <v/>
      </c>
      <c r="L33" s="372"/>
      <c r="M33" s="373"/>
      <c r="N33" s="374"/>
      <c r="O33" s="239"/>
      <c r="P33" s="546"/>
      <c r="Q33" s="588">
        <f t="shared" si="11"/>
        <v>0</v>
      </c>
      <c r="R33" s="434">
        <f>IF(ISBLANK('Flight Groups'!C34),0,IF(P33="yes",0,(IF(L33=$L$2,L33*60-M33,IF(L33&gt;$L$2,($L$2*60)-(L33-$L$2)*60-M33,L33*60+M33)))-Q33+O33))</f>
        <v>0</v>
      </c>
      <c r="S33" s="399">
        <f t="shared" si="0"/>
        <v>0</v>
      </c>
      <c r="T33" s="240">
        <f t="shared" si="12"/>
        <v>1</v>
      </c>
      <c r="U33" s="230"/>
      <c r="V33" s="278">
        <v>29</v>
      </c>
      <c r="W33" s="230" t="str">
        <f t="shared" ca="1" si="1"/>
        <v/>
      </c>
      <c r="X33" s="402" t="str">
        <f t="shared" si="13"/>
        <v/>
      </c>
      <c r="Y33" s="39" t="str">
        <f t="shared" ca="1" si="2"/>
        <v/>
      </c>
      <c r="Z33" s="232">
        <f>RANK(R33,$R$5:$R$64,0)+COUNTIF($R$5:R33,R33)-1</f>
        <v>29</v>
      </c>
      <c r="AA33" s="233">
        <f t="shared" si="3"/>
        <v>0</v>
      </c>
      <c r="AB33" s="234">
        <f t="shared" si="14"/>
        <v>0</v>
      </c>
      <c r="AC33" s="234">
        <f t="shared" si="4"/>
        <v>0</v>
      </c>
      <c r="AD33" s="234">
        <f t="shared" si="15"/>
        <v>0</v>
      </c>
      <c r="AE33" s="234">
        <f t="shared" si="5"/>
        <v>0</v>
      </c>
      <c r="AF33" s="234">
        <f t="shared" si="16"/>
        <v>0</v>
      </c>
      <c r="AG33" s="234">
        <f t="shared" si="6"/>
        <v>0</v>
      </c>
      <c r="AH33" s="234">
        <f t="shared" si="17"/>
        <v>0</v>
      </c>
      <c r="AI33" s="234">
        <f t="shared" si="7"/>
        <v>0</v>
      </c>
      <c r="AJ33" s="234">
        <f t="shared" si="18"/>
        <v>0</v>
      </c>
      <c r="AK33" s="234">
        <f t="shared" ca="1" si="19"/>
        <v>0</v>
      </c>
    </row>
    <row r="34" spans="3:37" ht="23.1" customHeight="1">
      <c r="C34" s="235">
        <v>30</v>
      </c>
      <c r="D34" s="236" t="str">
        <f t="shared" si="8"/>
        <v/>
      </c>
      <c r="E34" s="237" t="str">
        <f>IF(ISBLANK('Flight Groups'!C35),"",'Flight Groups'!K35)</f>
        <v/>
      </c>
      <c r="F34" s="237">
        <f t="shared" si="9"/>
        <v>5</v>
      </c>
      <c r="G34" s="237" t="str">
        <f>IF(ISBLANK('Flight Groups'!C35),"",'Flight Groups'!C35)</f>
        <v/>
      </c>
      <c r="H34" s="237" t="str">
        <f t="shared" si="20"/>
        <v/>
      </c>
      <c r="I34" s="488" t="str">
        <f>IF(ISBLANK('Flight Groups'!C35),"",IF(H34=1,"A",IF(H34=2,"B",IF(H34=3,"C",IF(H34=4,"D","E")))))</f>
        <v/>
      </c>
      <c r="J34" s="237" t="str">
        <f>IF(G34="","",(RANK(F34,$F$5:$F$64,0)+COUNTIF($F$5:F34,F34)-1))</f>
        <v/>
      </c>
      <c r="K34" s="238" t="str">
        <f t="shared" ca="1" si="10"/>
        <v/>
      </c>
      <c r="L34" s="294"/>
      <c r="M34" s="295"/>
      <c r="N34" s="239"/>
      <c r="O34" s="239"/>
      <c r="P34" s="546"/>
      <c r="Q34" s="588">
        <f t="shared" si="11"/>
        <v>0</v>
      </c>
      <c r="R34" s="434">
        <f>IF(ISBLANK('Flight Groups'!C35),0,IF(P34="yes",0,(IF(L34=$L$2,L34*60-M34,IF(L34&gt;$L$2,($L$2*60)-(L34-$L$2)*60-M34,L34*60+M34)))-Q34+O34))</f>
        <v>0</v>
      </c>
      <c r="S34" s="399">
        <f t="shared" si="0"/>
        <v>0</v>
      </c>
      <c r="T34" s="240">
        <f t="shared" si="12"/>
        <v>1</v>
      </c>
      <c r="U34" s="230"/>
      <c r="V34" s="278">
        <v>30</v>
      </c>
      <c r="W34" s="230" t="str">
        <f t="shared" ca="1" si="1"/>
        <v/>
      </c>
      <c r="X34" s="402" t="str">
        <f t="shared" si="13"/>
        <v/>
      </c>
      <c r="Y34" s="39" t="str">
        <f t="shared" ca="1" si="2"/>
        <v/>
      </c>
      <c r="Z34" s="232">
        <f>RANK(R34,$R$5:$R$64,0)+COUNTIF($R$5:R34,R34)-1</f>
        <v>30</v>
      </c>
      <c r="AA34" s="233">
        <f t="shared" si="3"/>
        <v>0</v>
      </c>
      <c r="AB34" s="234">
        <f t="shared" si="14"/>
        <v>0</v>
      </c>
      <c r="AC34" s="234">
        <f t="shared" si="4"/>
        <v>0</v>
      </c>
      <c r="AD34" s="234">
        <f t="shared" si="15"/>
        <v>0</v>
      </c>
      <c r="AE34" s="234">
        <f t="shared" si="5"/>
        <v>0</v>
      </c>
      <c r="AF34" s="234">
        <f t="shared" si="16"/>
        <v>0</v>
      </c>
      <c r="AG34" s="234">
        <f t="shared" si="6"/>
        <v>0</v>
      </c>
      <c r="AH34" s="234">
        <f t="shared" si="17"/>
        <v>0</v>
      </c>
      <c r="AI34" s="234">
        <f t="shared" si="7"/>
        <v>0</v>
      </c>
      <c r="AJ34" s="234">
        <f t="shared" si="18"/>
        <v>0</v>
      </c>
      <c r="AK34" s="234">
        <f t="shared" ca="1" si="19"/>
        <v>0</v>
      </c>
    </row>
    <row r="35" spans="3:37" ht="23.1" customHeight="1">
      <c r="C35" s="235">
        <v>31</v>
      </c>
      <c r="D35" s="236" t="str">
        <f t="shared" si="8"/>
        <v/>
      </c>
      <c r="E35" s="237" t="str">
        <f>IF(ISBLANK('Flight Groups'!C36),"",'Flight Groups'!K36)</f>
        <v/>
      </c>
      <c r="F35" s="237">
        <f t="shared" si="9"/>
        <v>5</v>
      </c>
      <c r="G35" s="237" t="str">
        <f>IF(ISBLANK('Flight Groups'!C36),"",'Flight Groups'!C36)</f>
        <v/>
      </c>
      <c r="H35" s="237" t="str">
        <f t="shared" si="20"/>
        <v/>
      </c>
      <c r="I35" s="488" t="str">
        <f>IF(ISBLANK('Flight Groups'!C36),"",IF(H35=1,"A",IF(H35=2,"B",IF(H35=3,"C",IF(H35=4,"D","E")))))</f>
        <v/>
      </c>
      <c r="J35" s="237" t="str">
        <f>IF(G35="","",(RANK(F35,$F$5:$F$64,0)+COUNTIF($F$5:F35,F35)-1))</f>
        <v/>
      </c>
      <c r="K35" s="238" t="str">
        <f t="shared" ca="1" si="10"/>
        <v/>
      </c>
      <c r="L35" s="294"/>
      <c r="M35" s="295"/>
      <c r="N35" s="239"/>
      <c r="O35" s="239"/>
      <c r="P35" s="546"/>
      <c r="Q35" s="588">
        <f t="shared" si="11"/>
        <v>0</v>
      </c>
      <c r="R35" s="434">
        <f>IF(ISBLANK('Flight Groups'!C36),0,IF(P35="yes",0,(IF(L35=$L$2,L35*60-M35,IF(L35&gt;$L$2,($L$2*60)-(L35-$L$2)*60-M35,L35*60+M35)))-Q35+O35))</f>
        <v>0</v>
      </c>
      <c r="S35" s="399">
        <f t="shared" si="0"/>
        <v>0</v>
      </c>
      <c r="T35" s="240">
        <f t="shared" si="12"/>
        <v>1</v>
      </c>
      <c r="U35" s="230"/>
      <c r="V35" s="278">
        <v>31</v>
      </c>
      <c r="W35" s="230" t="str">
        <f t="shared" ca="1" si="1"/>
        <v/>
      </c>
      <c r="X35" s="402" t="str">
        <f t="shared" si="13"/>
        <v/>
      </c>
      <c r="Y35" s="39" t="str">
        <f t="shared" ca="1" si="2"/>
        <v/>
      </c>
      <c r="Z35" s="232">
        <f>RANK(R35,$R$5:$R$64,0)+COUNTIF($R$5:R35,R35)-1</f>
        <v>31</v>
      </c>
      <c r="AA35" s="233">
        <f t="shared" si="3"/>
        <v>0</v>
      </c>
      <c r="AB35" s="234">
        <f t="shared" si="14"/>
        <v>0</v>
      </c>
      <c r="AC35" s="234">
        <f t="shared" si="4"/>
        <v>0</v>
      </c>
      <c r="AD35" s="234">
        <f t="shared" si="15"/>
        <v>0</v>
      </c>
      <c r="AE35" s="234">
        <f t="shared" si="5"/>
        <v>0</v>
      </c>
      <c r="AF35" s="234">
        <f t="shared" si="16"/>
        <v>0</v>
      </c>
      <c r="AG35" s="234">
        <f t="shared" si="6"/>
        <v>0</v>
      </c>
      <c r="AH35" s="234">
        <f t="shared" si="17"/>
        <v>0</v>
      </c>
      <c r="AI35" s="234">
        <f t="shared" si="7"/>
        <v>0</v>
      </c>
      <c r="AJ35" s="234">
        <f t="shared" si="18"/>
        <v>0</v>
      </c>
      <c r="AK35" s="234">
        <f t="shared" ca="1" si="19"/>
        <v>0</v>
      </c>
    </row>
    <row r="36" spans="3:37" ht="23.1" customHeight="1">
      <c r="C36" s="235">
        <v>32</v>
      </c>
      <c r="D36" s="236" t="str">
        <f t="shared" si="8"/>
        <v/>
      </c>
      <c r="E36" s="237" t="str">
        <f>IF(ISBLANK('Flight Groups'!C37),"",'Flight Groups'!K37)</f>
        <v/>
      </c>
      <c r="F36" s="237">
        <f t="shared" si="9"/>
        <v>5</v>
      </c>
      <c r="G36" s="237" t="str">
        <f>IF(ISBLANK('Flight Groups'!C37),"",'Flight Groups'!C37)</f>
        <v/>
      </c>
      <c r="H36" s="237" t="str">
        <f t="shared" si="20"/>
        <v/>
      </c>
      <c r="I36" s="488" t="str">
        <f>IF(ISBLANK('Flight Groups'!C37),"",IF(H36=1,"A",IF(H36=2,"B",IF(H36=3,"C",IF(H36=4,"D","E")))))</f>
        <v/>
      </c>
      <c r="J36" s="237" t="str">
        <f>IF(G36="","",(RANK(F36,$F$5:$F$64,0)+COUNTIF($F$5:F36,F36)-1))</f>
        <v/>
      </c>
      <c r="K36" s="238" t="str">
        <f t="shared" ca="1" si="10"/>
        <v/>
      </c>
      <c r="L36" s="294"/>
      <c r="M36" s="295"/>
      <c r="N36" s="239"/>
      <c r="O36" s="239"/>
      <c r="P36" s="546"/>
      <c r="Q36" s="588">
        <f t="shared" si="11"/>
        <v>0</v>
      </c>
      <c r="R36" s="434">
        <f>IF(ISBLANK('Flight Groups'!C37),0,IF(P36="yes",0,(IF(L36=$L$2,L36*60-M36,IF(L36&gt;$L$2,($L$2*60)-(L36-$L$2)*60-M36,L36*60+M36)))-Q36+O36))</f>
        <v>0</v>
      </c>
      <c r="S36" s="399">
        <f t="shared" si="0"/>
        <v>0</v>
      </c>
      <c r="T36" s="240">
        <f t="shared" si="12"/>
        <v>1</v>
      </c>
      <c r="U36" s="230"/>
      <c r="V36" s="278">
        <v>32</v>
      </c>
      <c r="W36" s="230" t="str">
        <f t="shared" ca="1" si="1"/>
        <v/>
      </c>
      <c r="X36" s="402" t="str">
        <f t="shared" si="13"/>
        <v/>
      </c>
      <c r="Y36" s="39" t="str">
        <f t="shared" ca="1" si="2"/>
        <v/>
      </c>
      <c r="Z36" s="232">
        <f>RANK(R36,$R$5:$R$64,0)+COUNTIF($R$5:R36,R36)-1</f>
        <v>32</v>
      </c>
      <c r="AA36" s="233">
        <f t="shared" si="3"/>
        <v>0</v>
      </c>
      <c r="AB36" s="234">
        <f t="shared" si="14"/>
        <v>0</v>
      </c>
      <c r="AC36" s="234">
        <f t="shared" si="4"/>
        <v>0</v>
      </c>
      <c r="AD36" s="234">
        <f t="shared" si="15"/>
        <v>0</v>
      </c>
      <c r="AE36" s="234">
        <f t="shared" si="5"/>
        <v>0</v>
      </c>
      <c r="AF36" s="234">
        <f t="shared" si="16"/>
        <v>0</v>
      </c>
      <c r="AG36" s="234">
        <f t="shared" si="6"/>
        <v>0</v>
      </c>
      <c r="AH36" s="234">
        <f t="shared" si="17"/>
        <v>0</v>
      </c>
      <c r="AI36" s="234">
        <f t="shared" si="7"/>
        <v>0</v>
      </c>
      <c r="AJ36" s="234">
        <f t="shared" si="18"/>
        <v>0</v>
      </c>
      <c r="AK36" s="234">
        <f t="shared" ca="1" si="19"/>
        <v>0</v>
      </c>
    </row>
    <row r="37" spans="3:37" ht="23.1" customHeight="1">
      <c r="C37" s="235">
        <v>33</v>
      </c>
      <c r="D37" s="236" t="str">
        <f t="shared" si="8"/>
        <v/>
      </c>
      <c r="E37" s="237" t="str">
        <f>IF(ISBLANK('Flight Groups'!C38),"",'Flight Groups'!K38)</f>
        <v/>
      </c>
      <c r="F37" s="237">
        <f t="shared" si="9"/>
        <v>5</v>
      </c>
      <c r="G37" s="237" t="str">
        <f>IF(ISBLANK('Flight Groups'!C38),"",'Flight Groups'!C38)</f>
        <v/>
      </c>
      <c r="H37" s="237" t="str">
        <f t="shared" si="20"/>
        <v/>
      </c>
      <c r="I37" s="488" t="str">
        <f>IF(ISBLANK('Flight Groups'!C38),"",IF(H37=1,"A",IF(H37=2,"B",IF(H37=3,"C",IF(H37=4,"D","E")))))</f>
        <v/>
      </c>
      <c r="J37" s="237" t="str">
        <f>IF(G37="","",(RANK(F37,$F$5:$F$64,0)+COUNTIF($F$5:F37,F37)-1))</f>
        <v/>
      </c>
      <c r="K37" s="238" t="str">
        <f t="shared" ca="1" si="10"/>
        <v/>
      </c>
      <c r="L37" s="294"/>
      <c r="M37" s="295"/>
      <c r="N37" s="239"/>
      <c r="O37" s="239"/>
      <c r="P37" s="546"/>
      <c r="Q37" s="588">
        <f t="shared" si="11"/>
        <v>0</v>
      </c>
      <c r="R37" s="434">
        <f>IF(ISBLANK('Flight Groups'!C38),0,IF(P37="yes",0,(IF(L37=$L$2,L37*60-M37,IF(L37&gt;$L$2,($L$2*60)-(L37-$L$2)*60-M37,L37*60+M37)))-Q37+O37))</f>
        <v>0</v>
      </c>
      <c r="S37" s="399">
        <f t="shared" ref="S37:S64" si="21">IF(R37=0,0,IF(I37="A",AB37,IF(I37="B",AD37,IF(I37="C",AF37,IF(I37="d",AH37,AJ37)))))</f>
        <v>0</v>
      </c>
      <c r="T37" s="240">
        <f t="shared" si="12"/>
        <v>1</v>
      </c>
      <c r="U37" s="241"/>
      <c r="V37" s="278">
        <v>33</v>
      </c>
      <c r="W37" s="230" t="str">
        <f t="shared" ref="W37:W64" ca="1" si="22">OFFSET($K$5,MATCH(SMALL($Z$5:$Z$64,ROW()-ROW($W$5)+1),$Z$5:$Z$64,0)-1,0)</f>
        <v/>
      </c>
      <c r="X37" s="402" t="str">
        <f t="shared" si="13"/>
        <v/>
      </c>
      <c r="Y37" s="39" t="str">
        <f t="shared" ca="1" si="2"/>
        <v/>
      </c>
      <c r="Z37" s="232">
        <f>RANK(R37,$R$5:$R$64,0)+COUNTIF($R$5:R37,R37)-1</f>
        <v>33</v>
      </c>
      <c r="AA37" s="233">
        <f t="shared" ref="AA37:AA64" si="23">IF(I37="A",R37,0)</f>
        <v>0</v>
      </c>
      <c r="AB37" s="234">
        <f t="shared" si="14"/>
        <v>0</v>
      </c>
      <c r="AC37" s="234">
        <f t="shared" ref="AC37:AC64" si="24">IF(I37="B",R37,0)</f>
        <v>0</v>
      </c>
      <c r="AD37" s="234">
        <f t="shared" si="15"/>
        <v>0</v>
      </c>
      <c r="AE37" s="234">
        <f t="shared" ref="AE37:AE64" si="25">IF(I37="C",R37,0)</f>
        <v>0</v>
      </c>
      <c r="AF37" s="234">
        <f t="shared" si="16"/>
        <v>0</v>
      </c>
      <c r="AG37" s="234">
        <f t="shared" ref="AG37:AG64" si="26">IF(I37="D",R37,0)</f>
        <v>0</v>
      </c>
      <c r="AH37" s="234">
        <f t="shared" si="17"/>
        <v>0</v>
      </c>
      <c r="AI37" s="234">
        <f t="shared" ref="AI37:AI64" si="27">IF(I37="E",R37,0)</f>
        <v>0</v>
      </c>
      <c r="AJ37" s="234">
        <f t="shared" si="18"/>
        <v>0</v>
      </c>
      <c r="AK37" s="234">
        <f t="shared" ca="1" si="19"/>
        <v>0</v>
      </c>
    </row>
    <row r="38" spans="3:37" ht="23.1" customHeight="1">
      <c r="C38" s="235">
        <v>34</v>
      </c>
      <c r="D38" s="236" t="str">
        <f t="shared" si="8"/>
        <v/>
      </c>
      <c r="E38" s="237" t="str">
        <f>IF(ISBLANK('Flight Groups'!C39),"",'Flight Groups'!K39)</f>
        <v/>
      </c>
      <c r="F38" s="237">
        <f t="shared" si="9"/>
        <v>5</v>
      </c>
      <c r="G38" s="237" t="str">
        <f>IF(ISBLANK('Flight Groups'!C39),"",'Flight Groups'!C39)</f>
        <v/>
      </c>
      <c r="H38" s="237" t="str">
        <f t="shared" si="20"/>
        <v/>
      </c>
      <c r="I38" s="488" t="str">
        <f>IF(ISBLANK('Flight Groups'!C39),"",IF(H38=1,"A",IF(H38=2,"B",IF(H38=3,"C",IF(H38=4,"D","E")))))</f>
        <v/>
      </c>
      <c r="J38" s="237" t="str">
        <f>IF(G38="","",(RANK(F38,$F$5:$F$64,0)+COUNTIF($F$5:F38,F38)-1))</f>
        <v/>
      </c>
      <c r="K38" s="238" t="str">
        <f t="shared" ca="1" si="10"/>
        <v/>
      </c>
      <c r="L38" s="294"/>
      <c r="M38" s="295"/>
      <c r="N38" s="239"/>
      <c r="O38" s="239"/>
      <c r="P38" s="546"/>
      <c r="Q38" s="588">
        <f t="shared" si="11"/>
        <v>0</v>
      </c>
      <c r="R38" s="434">
        <f>IF(ISBLANK('Flight Groups'!C39),0,IF(P38="yes",0,(IF(L38=$L$2,L38*60-M38,IF(L38&gt;$L$2,($L$2*60)-(L38-$L$2)*60-M38,L38*60+M38)))-Q38+O38))</f>
        <v>0</v>
      </c>
      <c r="S38" s="399">
        <f t="shared" si="21"/>
        <v>0</v>
      </c>
      <c r="T38" s="240">
        <f t="shared" si="12"/>
        <v>1</v>
      </c>
      <c r="U38" s="241"/>
      <c r="V38" s="278">
        <v>34</v>
      </c>
      <c r="W38" s="230" t="str">
        <f t="shared" ca="1" si="22"/>
        <v/>
      </c>
      <c r="X38" s="402" t="str">
        <f t="shared" si="13"/>
        <v/>
      </c>
      <c r="Y38" s="39" t="str">
        <f t="shared" ca="1" si="2"/>
        <v/>
      </c>
      <c r="Z38" s="232">
        <f>RANK(R38,$R$5:$R$64,0)+COUNTIF($R$5:R38,R38)-1</f>
        <v>34</v>
      </c>
      <c r="AA38" s="233">
        <f t="shared" si="23"/>
        <v>0</v>
      </c>
      <c r="AB38" s="234">
        <f t="shared" si="14"/>
        <v>0</v>
      </c>
      <c r="AC38" s="234">
        <f t="shared" si="24"/>
        <v>0</v>
      </c>
      <c r="AD38" s="234">
        <f t="shared" si="15"/>
        <v>0</v>
      </c>
      <c r="AE38" s="234">
        <f t="shared" si="25"/>
        <v>0</v>
      </c>
      <c r="AF38" s="234">
        <f t="shared" si="16"/>
        <v>0</v>
      </c>
      <c r="AG38" s="234">
        <f t="shared" si="26"/>
        <v>0</v>
      </c>
      <c r="AH38" s="234">
        <f t="shared" si="17"/>
        <v>0</v>
      </c>
      <c r="AI38" s="234">
        <f t="shared" si="27"/>
        <v>0</v>
      </c>
      <c r="AJ38" s="234">
        <f t="shared" si="18"/>
        <v>0</v>
      </c>
      <c r="AK38" s="234">
        <f t="shared" ca="1" si="19"/>
        <v>0</v>
      </c>
    </row>
    <row r="39" spans="3:37" ht="23.1" customHeight="1">
      <c r="C39" s="235">
        <v>35</v>
      </c>
      <c r="D39" s="236" t="str">
        <f t="shared" si="8"/>
        <v/>
      </c>
      <c r="E39" s="237" t="str">
        <f>IF(ISBLANK('Flight Groups'!C40),"",'Flight Groups'!K40)</f>
        <v/>
      </c>
      <c r="F39" s="237">
        <f t="shared" si="9"/>
        <v>5</v>
      </c>
      <c r="G39" s="237" t="str">
        <f>IF(ISBLANK('Flight Groups'!C40),"",'Flight Groups'!C40)</f>
        <v/>
      </c>
      <c r="H39" s="237" t="str">
        <f t="shared" si="20"/>
        <v/>
      </c>
      <c r="I39" s="488" t="str">
        <f>IF(ISBLANK('Flight Groups'!C40),"",IF(H39=1,"A",IF(H39=2,"B",IF(H39=3,"C",IF(H39=4,"D","E")))))</f>
        <v/>
      </c>
      <c r="J39" s="237" t="str">
        <f>IF(G39="","",(RANK(F39,$F$5:$F$64,0)+COUNTIF($F$5:F39,F39)-1))</f>
        <v/>
      </c>
      <c r="K39" s="238" t="str">
        <f t="shared" ca="1" si="10"/>
        <v/>
      </c>
      <c r="L39" s="294"/>
      <c r="M39" s="295"/>
      <c r="N39" s="239"/>
      <c r="O39" s="239"/>
      <c r="P39" s="546"/>
      <c r="Q39" s="588">
        <f t="shared" si="11"/>
        <v>0</v>
      </c>
      <c r="R39" s="434">
        <f>IF(ISBLANK('Flight Groups'!C40),0,IF(P39="yes",0,(IF(L39=$L$2,L39*60-M39,IF(L39&gt;$L$2,($L$2*60)-(L39-$L$2)*60-M39,L39*60+M39)))-Q39+O39))</f>
        <v>0</v>
      </c>
      <c r="S39" s="399">
        <f t="shared" si="21"/>
        <v>0</v>
      </c>
      <c r="T39" s="240">
        <f t="shared" si="12"/>
        <v>1</v>
      </c>
      <c r="U39" s="242"/>
      <c r="V39" s="278">
        <v>35</v>
      </c>
      <c r="W39" s="230" t="str">
        <f t="shared" ca="1" si="22"/>
        <v/>
      </c>
      <c r="X39" s="402" t="str">
        <f t="shared" si="13"/>
        <v/>
      </c>
      <c r="Y39" s="39" t="str">
        <f t="shared" ca="1" si="2"/>
        <v/>
      </c>
      <c r="Z39" s="232">
        <f>RANK(R39,$R$5:$R$64,0)+COUNTIF($R$5:R39,R39)-1</f>
        <v>35</v>
      </c>
      <c r="AA39" s="233">
        <f t="shared" si="23"/>
        <v>0</v>
      </c>
      <c r="AB39" s="234">
        <f t="shared" si="14"/>
        <v>0</v>
      </c>
      <c r="AC39" s="234">
        <f t="shared" si="24"/>
        <v>0</v>
      </c>
      <c r="AD39" s="234">
        <f t="shared" si="15"/>
        <v>0</v>
      </c>
      <c r="AE39" s="234">
        <f t="shared" si="25"/>
        <v>0</v>
      </c>
      <c r="AF39" s="234">
        <f t="shared" si="16"/>
        <v>0</v>
      </c>
      <c r="AG39" s="234">
        <f t="shared" si="26"/>
        <v>0</v>
      </c>
      <c r="AH39" s="234">
        <f t="shared" si="17"/>
        <v>0</v>
      </c>
      <c r="AI39" s="234">
        <f t="shared" si="27"/>
        <v>0</v>
      </c>
      <c r="AJ39" s="234">
        <f t="shared" si="18"/>
        <v>0</v>
      </c>
      <c r="AK39" s="234">
        <f t="shared" ca="1" si="19"/>
        <v>0</v>
      </c>
    </row>
    <row r="40" spans="3:37" ht="23.1" customHeight="1">
      <c r="C40" s="235">
        <v>36</v>
      </c>
      <c r="D40" s="236" t="str">
        <f t="shared" si="8"/>
        <v/>
      </c>
      <c r="E40" s="237" t="str">
        <f>IF(ISBLANK('Flight Groups'!C41),"",'Flight Groups'!K41)</f>
        <v/>
      </c>
      <c r="F40" s="237">
        <f t="shared" si="9"/>
        <v>5</v>
      </c>
      <c r="G40" s="237" t="str">
        <f>IF(ISBLANK('Flight Groups'!C41),"",'Flight Groups'!C41)</f>
        <v/>
      </c>
      <c r="H40" s="237" t="str">
        <f t="shared" si="20"/>
        <v/>
      </c>
      <c r="I40" s="488" t="str">
        <f>IF(ISBLANK('Flight Groups'!C41),"",IF(H40=1,"A",IF(H40=2,"B",IF(H40=3,"C",IF(H40=4,"D","E")))))</f>
        <v/>
      </c>
      <c r="J40" s="237" t="str">
        <f>IF(G40="","",(RANK(F40,$F$5:$F$64,0)+COUNTIF($F$5:F40,F40)-1))</f>
        <v/>
      </c>
      <c r="K40" s="238" t="str">
        <f t="shared" ca="1" si="10"/>
        <v/>
      </c>
      <c r="L40" s="294"/>
      <c r="M40" s="295"/>
      <c r="N40" s="239"/>
      <c r="O40" s="239"/>
      <c r="P40" s="546"/>
      <c r="Q40" s="588">
        <f t="shared" si="11"/>
        <v>0</v>
      </c>
      <c r="R40" s="434">
        <f>IF(ISBLANK('Flight Groups'!C41),0,IF(P40="yes",0,(IF(L40=$L$2,L40*60-M40,IF(L40&gt;$L$2,($L$2*60)-(L40-$L$2)*60-M40,L40*60+M40)))-Q40+O40))</f>
        <v>0</v>
      </c>
      <c r="S40" s="399">
        <f t="shared" si="21"/>
        <v>0</v>
      </c>
      <c r="T40" s="240">
        <f t="shared" si="12"/>
        <v>1</v>
      </c>
      <c r="U40" s="35"/>
      <c r="V40" s="278">
        <v>36</v>
      </c>
      <c r="W40" s="230" t="str">
        <f t="shared" ca="1" si="22"/>
        <v/>
      </c>
      <c r="X40" s="402" t="str">
        <f t="shared" si="13"/>
        <v/>
      </c>
      <c r="Y40" s="39" t="str">
        <f t="shared" ca="1" si="2"/>
        <v/>
      </c>
      <c r="Z40" s="232">
        <f>RANK(R40,$R$5:$R$64,0)+COUNTIF($R$5:R40,R40)-1</f>
        <v>36</v>
      </c>
      <c r="AA40" s="233">
        <f t="shared" si="23"/>
        <v>0</v>
      </c>
      <c r="AB40" s="234">
        <f t="shared" si="14"/>
        <v>0</v>
      </c>
      <c r="AC40" s="234">
        <f t="shared" si="24"/>
        <v>0</v>
      </c>
      <c r="AD40" s="234">
        <f t="shared" si="15"/>
        <v>0</v>
      </c>
      <c r="AE40" s="234">
        <f t="shared" si="25"/>
        <v>0</v>
      </c>
      <c r="AF40" s="234">
        <f t="shared" si="16"/>
        <v>0</v>
      </c>
      <c r="AG40" s="234">
        <f t="shared" si="26"/>
        <v>0</v>
      </c>
      <c r="AH40" s="234">
        <f t="shared" si="17"/>
        <v>0</v>
      </c>
      <c r="AI40" s="234">
        <f t="shared" si="27"/>
        <v>0</v>
      </c>
      <c r="AJ40" s="234">
        <f t="shared" si="18"/>
        <v>0</v>
      </c>
      <c r="AK40" s="234">
        <f t="shared" ca="1" si="19"/>
        <v>0</v>
      </c>
    </row>
    <row r="41" spans="3:37" ht="23.1" customHeight="1">
      <c r="C41" s="235">
        <v>37</v>
      </c>
      <c r="D41" s="236" t="str">
        <f t="shared" si="8"/>
        <v/>
      </c>
      <c r="E41" s="237" t="str">
        <f>IF(ISBLANK('Flight Groups'!C42),"",'Flight Groups'!K42)</f>
        <v/>
      </c>
      <c r="F41" s="237">
        <f t="shared" si="9"/>
        <v>5</v>
      </c>
      <c r="G41" s="237" t="str">
        <f>IF(ISBLANK('Flight Groups'!C42),"",'Flight Groups'!C42)</f>
        <v/>
      </c>
      <c r="H41" s="237" t="str">
        <f t="shared" si="20"/>
        <v/>
      </c>
      <c r="I41" s="488" t="str">
        <f>IF(ISBLANK('Flight Groups'!C42),"",IF(H41=1,"A",IF(H41=2,"B",IF(H41=3,"C",IF(H41=4,"D","E")))))</f>
        <v/>
      </c>
      <c r="J41" s="237" t="str">
        <f>IF(G41="","",(RANK(F41,$F$5:$F$64,0)+COUNTIF($F$5:F41,F41)-1))</f>
        <v/>
      </c>
      <c r="K41" s="238" t="str">
        <f t="shared" ca="1" si="10"/>
        <v/>
      </c>
      <c r="L41" s="294"/>
      <c r="M41" s="295"/>
      <c r="N41" s="239"/>
      <c r="O41" s="239"/>
      <c r="P41" s="546"/>
      <c r="Q41" s="588">
        <f t="shared" si="11"/>
        <v>0</v>
      </c>
      <c r="R41" s="434">
        <f>IF(ISBLANK('Flight Groups'!C42),0,IF(P41="yes",0,(IF(L41=$L$2,L41*60-M41,IF(L41&gt;$L$2,($L$2*60)-(L41-$L$2)*60-M41,L41*60+M41)))-Q41+O41))</f>
        <v>0</v>
      </c>
      <c r="S41" s="399">
        <f t="shared" si="21"/>
        <v>0</v>
      </c>
      <c r="T41" s="240">
        <f t="shared" si="12"/>
        <v>1</v>
      </c>
      <c r="U41" s="243"/>
      <c r="V41" s="278">
        <v>37</v>
      </c>
      <c r="W41" s="230" t="str">
        <f t="shared" ca="1" si="22"/>
        <v/>
      </c>
      <c r="X41" s="402" t="str">
        <f t="shared" si="13"/>
        <v/>
      </c>
      <c r="Y41" s="39" t="str">
        <f t="shared" ca="1" si="2"/>
        <v/>
      </c>
      <c r="Z41" s="232">
        <f>RANK(R41,$R$5:$R$64,0)+COUNTIF($R$5:R41,R41)-1</f>
        <v>37</v>
      </c>
      <c r="AA41" s="233">
        <f t="shared" si="23"/>
        <v>0</v>
      </c>
      <c r="AB41" s="234">
        <f t="shared" si="14"/>
        <v>0</v>
      </c>
      <c r="AC41" s="234">
        <f t="shared" si="24"/>
        <v>0</v>
      </c>
      <c r="AD41" s="234">
        <f t="shared" si="15"/>
        <v>0</v>
      </c>
      <c r="AE41" s="234">
        <f t="shared" si="25"/>
        <v>0</v>
      </c>
      <c r="AF41" s="234">
        <f t="shared" si="16"/>
        <v>0</v>
      </c>
      <c r="AG41" s="234">
        <f t="shared" si="26"/>
        <v>0</v>
      </c>
      <c r="AH41" s="234">
        <f t="shared" si="17"/>
        <v>0</v>
      </c>
      <c r="AI41" s="234">
        <f t="shared" si="27"/>
        <v>0</v>
      </c>
      <c r="AJ41" s="234">
        <f t="shared" si="18"/>
        <v>0</v>
      </c>
      <c r="AK41" s="234">
        <f t="shared" ca="1" si="19"/>
        <v>0</v>
      </c>
    </row>
    <row r="42" spans="3:37" ht="23.1" customHeight="1">
      <c r="C42" s="235">
        <v>38</v>
      </c>
      <c r="D42" s="236" t="str">
        <f t="shared" si="8"/>
        <v/>
      </c>
      <c r="E42" s="237" t="str">
        <f>IF(ISBLANK('Flight Groups'!C43),"",'Flight Groups'!K43)</f>
        <v/>
      </c>
      <c r="F42" s="237">
        <f t="shared" si="9"/>
        <v>5</v>
      </c>
      <c r="G42" s="237" t="str">
        <f>IF(ISBLANK('Flight Groups'!C43),"",'Flight Groups'!C43)</f>
        <v/>
      </c>
      <c r="H42" s="237" t="str">
        <f t="shared" si="20"/>
        <v/>
      </c>
      <c r="I42" s="488" t="str">
        <f>IF(ISBLANK('Flight Groups'!C43),"",IF(H42=1,"A",IF(H42=2,"B",IF(H42=3,"C",IF(H42=4,"D","E")))))</f>
        <v/>
      </c>
      <c r="J42" s="237" t="str">
        <f>IF(G42="","",(RANK(F42,$F$5:$F$64,0)+COUNTIF($F$5:F42,F42)-1))</f>
        <v/>
      </c>
      <c r="K42" s="238" t="str">
        <f t="shared" ca="1" si="10"/>
        <v/>
      </c>
      <c r="L42" s="294"/>
      <c r="M42" s="295"/>
      <c r="N42" s="239"/>
      <c r="O42" s="239"/>
      <c r="P42" s="546"/>
      <c r="Q42" s="588">
        <f t="shared" si="11"/>
        <v>0</v>
      </c>
      <c r="R42" s="434">
        <f>IF(ISBLANK('Flight Groups'!C43),0,IF(P42="yes",0,(IF(L42=$L$2,L42*60-M42,IF(L42&gt;$L$2,($L$2*60)-(L42-$L$2)*60-M42,L42*60+M42)))-Q42+O42))</f>
        <v>0</v>
      </c>
      <c r="S42" s="399">
        <f t="shared" si="21"/>
        <v>0</v>
      </c>
      <c r="T42" s="240">
        <f t="shared" si="12"/>
        <v>1</v>
      </c>
      <c r="U42" s="243"/>
      <c r="V42" s="278">
        <v>38</v>
      </c>
      <c r="W42" s="230" t="str">
        <f t="shared" ca="1" si="22"/>
        <v/>
      </c>
      <c r="X42" s="402" t="str">
        <f t="shared" si="13"/>
        <v/>
      </c>
      <c r="Y42" s="39" t="str">
        <f t="shared" ca="1" si="2"/>
        <v/>
      </c>
      <c r="Z42" s="232">
        <f>RANK(R42,$R$5:$R$64,0)+COUNTIF($R$5:R42,R42)-1</f>
        <v>38</v>
      </c>
      <c r="AA42" s="233">
        <f t="shared" si="23"/>
        <v>0</v>
      </c>
      <c r="AB42" s="234">
        <f t="shared" si="14"/>
        <v>0</v>
      </c>
      <c r="AC42" s="234">
        <f t="shared" si="24"/>
        <v>0</v>
      </c>
      <c r="AD42" s="234">
        <f t="shared" si="15"/>
        <v>0</v>
      </c>
      <c r="AE42" s="234">
        <f t="shared" si="25"/>
        <v>0</v>
      </c>
      <c r="AF42" s="234">
        <f t="shared" si="16"/>
        <v>0</v>
      </c>
      <c r="AG42" s="234">
        <f t="shared" si="26"/>
        <v>0</v>
      </c>
      <c r="AH42" s="234">
        <f t="shared" si="17"/>
        <v>0</v>
      </c>
      <c r="AI42" s="234">
        <f t="shared" si="27"/>
        <v>0</v>
      </c>
      <c r="AJ42" s="234">
        <f t="shared" si="18"/>
        <v>0</v>
      </c>
      <c r="AK42" s="234">
        <f t="shared" ca="1" si="19"/>
        <v>0</v>
      </c>
    </row>
    <row r="43" spans="3:37" ht="23.1" customHeight="1">
      <c r="C43" s="235">
        <v>39</v>
      </c>
      <c r="D43" s="236" t="str">
        <f t="shared" si="8"/>
        <v/>
      </c>
      <c r="E43" s="237" t="str">
        <f>IF(ISBLANK('Flight Groups'!C44),"",'Flight Groups'!K44)</f>
        <v/>
      </c>
      <c r="F43" s="237">
        <f t="shared" si="9"/>
        <v>5</v>
      </c>
      <c r="G43" s="237" t="str">
        <f>IF(ISBLANK('Flight Groups'!C44),"",'Flight Groups'!C44)</f>
        <v/>
      </c>
      <c r="H43" s="237" t="str">
        <f t="shared" si="20"/>
        <v/>
      </c>
      <c r="I43" s="488" t="str">
        <f>IF(ISBLANK('Flight Groups'!C44),"",IF(H43=1,"A",IF(H43=2,"B",IF(H43=3,"C",IF(H43=4,"D","E")))))</f>
        <v/>
      </c>
      <c r="J43" s="237" t="str">
        <f>IF(G43="","",(RANK(F43,$F$5:$F$64,0)+COUNTIF($F$5:F43,F43)-1))</f>
        <v/>
      </c>
      <c r="K43" s="238" t="str">
        <f t="shared" ca="1" si="10"/>
        <v/>
      </c>
      <c r="L43" s="294"/>
      <c r="M43" s="295"/>
      <c r="N43" s="239"/>
      <c r="O43" s="239"/>
      <c r="P43" s="546"/>
      <c r="Q43" s="588">
        <f t="shared" si="11"/>
        <v>0</v>
      </c>
      <c r="R43" s="434">
        <f>IF(ISBLANK('Flight Groups'!C44),0,IF(P43="yes",0,(IF(L43=$L$2,L43*60-M43,IF(L43&gt;$L$2,($L$2*60)-(L43-$L$2)*60-M43,L43*60+M43)))-Q43+O43))</f>
        <v>0</v>
      </c>
      <c r="S43" s="399">
        <f t="shared" si="21"/>
        <v>0</v>
      </c>
      <c r="T43" s="240">
        <f t="shared" si="12"/>
        <v>1</v>
      </c>
      <c r="U43" s="243"/>
      <c r="V43" s="278">
        <v>39</v>
      </c>
      <c r="W43" s="230" t="str">
        <f t="shared" ca="1" si="22"/>
        <v/>
      </c>
      <c r="X43" s="402" t="str">
        <f t="shared" si="13"/>
        <v/>
      </c>
      <c r="Y43" s="39" t="str">
        <f t="shared" ca="1" si="2"/>
        <v/>
      </c>
      <c r="Z43" s="232">
        <f>RANK(R43,$R$5:$R$64,0)+COUNTIF($R$5:R43,R43)-1</f>
        <v>39</v>
      </c>
      <c r="AA43" s="233">
        <f t="shared" si="23"/>
        <v>0</v>
      </c>
      <c r="AB43" s="234">
        <f t="shared" si="14"/>
        <v>0</v>
      </c>
      <c r="AC43" s="234">
        <f t="shared" si="24"/>
        <v>0</v>
      </c>
      <c r="AD43" s="234">
        <f t="shared" si="15"/>
        <v>0</v>
      </c>
      <c r="AE43" s="234">
        <f t="shared" si="25"/>
        <v>0</v>
      </c>
      <c r="AF43" s="234">
        <f t="shared" si="16"/>
        <v>0</v>
      </c>
      <c r="AG43" s="234">
        <f t="shared" si="26"/>
        <v>0</v>
      </c>
      <c r="AH43" s="234">
        <f t="shared" si="17"/>
        <v>0</v>
      </c>
      <c r="AI43" s="234">
        <f t="shared" si="27"/>
        <v>0</v>
      </c>
      <c r="AJ43" s="234">
        <f t="shared" si="18"/>
        <v>0</v>
      </c>
      <c r="AK43" s="234">
        <f t="shared" ca="1" si="19"/>
        <v>0</v>
      </c>
    </row>
    <row r="44" spans="3:37" ht="23.1" customHeight="1">
      <c r="C44" s="235">
        <v>40</v>
      </c>
      <c r="D44" s="236" t="str">
        <f t="shared" si="8"/>
        <v/>
      </c>
      <c r="E44" s="237" t="str">
        <f>IF(ISBLANK('Flight Groups'!C45),"",'Flight Groups'!K45)</f>
        <v/>
      </c>
      <c r="F44" s="237">
        <f t="shared" si="9"/>
        <v>5</v>
      </c>
      <c r="G44" s="237" t="str">
        <f>IF(ISBLANK('Flight Groups'!C45),"",'Flight Groups'!C45)</f>
        <v/>
      </c>
      <c r="H44" s="237" t="str">
        <f t="shared" si="20"/>
        <v/>
      </c>
      <c r="I44" s="488" t="str">
        <f>IF(ISBLANK('Flight Groups'!C45),"",IF(H44=1,"A",IF(H44=2,"B",IF(H44=3,"C",IF(H44=4,"D","E")))))</f>
        <v/>
      </c>
      <c r="J44" s="237" t="str">
        <f>IF(G44="","",(RANK(F44,$F$5:$F$64,0)+COUNTIF($F$5:F44,F44)-1))</f>
        <v/>
      </c>
      <c r="K44" s="238" t="str">
        <f t="shared" ca="1" si="10"/>
        <v/>
      </c>
      <c r="L44" s="294"/>
      <c r="M44" s="295"/>
      <c r="N44" s="239"/>
      <c r="O44" s="239"/>
      <c r="P44" s="546"/>
      <c r="Q44" s="588">
        <f t="shared" si="11"/>
        <v>0</v>
      </c>
      <c r="R44" s="434">
        <f>IF(ISBLANK('Flight Groups'!C45),0,IF(P44="yes",0,(IF(L44=$L$2,L44*60-M44,IF(L44&gt;$L$2,($L$2*60)-(L44-$L$2)*60-M44,L44*60+M44)))-Q44+O44))</f>
        <v>0</v>
      </c>
      <c r="S44" s="399">
        <f t="shared" si="21"/>
        <v>0</v>
      </c>
      <c r="T44" s="240">
        <f t="shared" si="12"/>
        <v>1</v>
      </c>
      <c r="U44" s="243"/>
      <c r="V44" s="278">
        <v>40</v>
      </c>
      <c r="W44" s="230" t="str">
        <f t="shared" ca="1" si="22"/>
        <v/>
      </c>
      <c r="X44" s="402" t="str">
        <f t="shared" si="13"/>
        <v/>
      </c>
      <c r="Y44" s="39" t="str">
        <f t="shared" ca="1" si="2"/>
        <v/>
      </c>
      <c r="Z44" s="232">
        <f>RANK(R44,$R$5:$R$64,0)+COUNTIF($R$5:R44,R44)-1</f>
        <v>40</v>
      </c>
      <c r="AA44" s="233">
        <f t="shared" si="23"/>
        <v>0</v>
      </c>
      <c r="AB44" s="234">
        <f t="shared" si="14"/>
        <v>0</v>
      </c>
      <c r="AC44" s="234">
        <f t="shared" si="24"/>
        <v>0</v>
      </c>
      <c r="AD44" s="234">
        <f t="shared" si="15"/>
        <v>0</v>
      </c>
      <c r="AE44" s="234">
        <f t="shared" si="25"/>
        <v>0</v>
      </c>
      <c r="AF44" s="234">
        <f t="shared" si="16"/>
        <v>0</v>
      </c>
      <c r="AG44" s="234">
        <f t="shared" si="26"/>
        <v>0</v>
      </c>
      <c r="AH44" s="234">
        <f t="shared" si="17"/>
        <v>0</v>
      </c>
      <c r="AI44" s="234">
        <f t="shared" si="27"/>
        <v>0</v>
      </c>
      <c r="AJ44" s="234">
        <f t="shared" si="18"/>
        <v>0</v>
      </c>
      <c r="AK44" s="234">
        <f t="shared" ca="1" si="19"/>
        <v>0</v>
      </c>
    </row>
    <row r="45" spans="3:37" ht="23.1" customHeight="1">
      <c r="C45" s="235">
        <v>41</v>
      </c>
      <c r="D45" s="236" t="str">
        <f t="shared" si="8"/>
        <v/>
      </c>
      <c r="E45" s="237" t="str">
        <f>IF(ISBLANK('Flight Groups'!C46),"",'Flight Groups'!K46)</f>
        <v/>
      </c>
      <c r="F45" s="237">
        <f t="shared" si="9"/>
        <v>5</v>
      </c>
      <c r="G45" s="237" t="str">
        <f>IF(ISBLANK('Flight Groups'!C46),"",'Flight Groups'!C46)</f>
        <v/>
      </c>
      <c r="H45" s="237" t="str">
        <f t="shared" si="20"/>
        <v/>
      </c>
      <c r="I45" s="488" t="str">
        <f>IF(ISBLANK('Flight Groups'!C46),"",IF(H45=1,"A",IF(H45=2,"B",IF(H45=3,"C",IF(H45=4,"D","E")))))</f>
        <v/>
      </c>
      <c r="J45" s="237" t="str">
        <f>IF(G45="","",(RANK(F45,$F$5:$F$64,0)+COUNTIF($F$5:F45,F45)-1))</f>
        <v/>
      </c>
      <c r="K45" s="238" t="str">
        <f t="shared" ca="1" si="10"/>
        <v/>
      </c>
      <c r="L45" s="294"/>
      <c r="M45" s="295"/>
      <c r="N45" s="239"/>
      <c r="O45" s="239"/>
      <c r="P45" s="546"/>
      <c r="Q45" s="588">
        <f t="shared" si="11"/>
        <v>0</v>
      </c>
      <c r="R45" s="434">
        <f>IF(ISBLANK('Flight Groups'!C46),0,IF(P45="yes",0,(IF(L45=$L$2,L45*60-M45,IF(L45&gt;$L$2,($L$2*60)-(L45-$L$2)*60-M45,L45*60+M45)))-Q45+O45))</f>
        <v>0</v>
      </c>
      <c r="S45" s="399">
        <f t="shared" si="21"/>
        <v>0</v>
      </c>
      <c r="T45" s="240">
        <f t="shared" si="12"/>
        <v>1</v>
      </c>
      <c r="U45" s="243"/>
      <c r="V45" s="278">
        <v>41</v>
      </c>
      <c r="W45" s="230" t="str">
        <f t="shared" ca="1" si="22"/>
        <v/>
      </c>
      <c r="X45" s="402" t="str">
        <f t="shared" si="13"/>
        <v/>
      </c>
      <c r="Y45" s="39" t="str">
        <f t="shared" ca="1" si="2"/>
        <v/>
      </c>
      <c r="Z45" s="232">
        <f>RANK(R45,$R$5:$R$64,0)+COUNTIF($R$5:R45,R45)-1</f>
        <v>41</v>
      </c>
      <c r="AA45" s="233">
        <f t="shared" si="23"/>
        <v>0</v>
      </c>
      <c r="AB45" s="234">
        <f t="shared" si="14"/>
        <v>0</v>
      </c>
      <c r="AC45" s="234">
        <f t="shared" si="24"/>
        <v>0</v>
      </c>
      <c r="AD45" s="234">
        <f t="shared" si="15"/>
        <v>0</v>
      </c>
      <c r="AE45" s="234">
        <f t="shared" si="25"/>
        <v>0</v>
      </c>
      <c r="AF45" s="234">
        <f t="shared" si="16"/>
        <v>0</v>
      </c>
      <c r="AG45" s="234">
        <f t="shared" si="26"/>
        <v>0</v>
      </c>
      <c r="AH45" s="234">
        <f t="shared" si="17"/>
        <v>0</v>
      </c>
      <c r="AI45" s="234">
        <f t="shared" si="27"/>
        <v>0</v>
      </c>
      <c r="AJ45" s="234">
        <f t="shared" si="18"/>
        <v>0</v>
      </c>
      <c r="AK45" s="234">
        <f t="shared" ca="1" si="19"/>
        <v>0</v>
      </c>
    </row>
    <row r="46" spans="3:37" ht="23.1" customHeight="1">
      <c r="C46" s="235">
        <v>42</v>
      </c>
      <c r="D46" s="236" t="str">
        <f t="shared" si="8"/>
        <v/>
      </c>
      <c r="E46" s="237" t="str">
        <f>IF(ISBLANK('Flight Groups'!C47),"",'Flight Groups'!K47)</f>
        <v/>
      </c>
      <c r="F46" s="237">
        <f t="shared" si="9"/>
        <v>5</v>
      </c>
      <c r="G46" s="237" t="str">
        <f>IF(ISBLANK('Flight Groups'!C47),"",'Flight Groups'!C47)</f>
        <v/>
      </c>
      <c r="H46" s="237" t="str">
        <f t="shared" si="20"/>
        <v/>
      </c>
      <c r="I46" s="488" t="str">
        <f>IF(ISBLANK('Flight Groups'!C47),"",IF(H46=1,"A",IF(H46=2,"B",IF(H46=3,"C",IF(H46=4,"D","E")))))</f>
        <v/>
      </c>
      <c r="J46" s="237" t="str">
        <f>IF(G46="","",(RANK(F46,$F$5:$F$64,0)+COUNTIF($F$5:F46,F46)-1))</f>
        <v/>
      </c>
      <c r="K46" s="238" t="str">
        <f t="shared" ca="1" si="10"/>
        <v/>
      </c>
      <c r="L46" s="294"/>
      <c r="M46" s="295"/>
      <c r="N46" s="239"/>
      <c r="O46" s="239"/>
      <c r="P46" s="546"/>
      <c r="Q46" s="588">
        <f t="shared" si="11"/>
        <v>0</v>
      </c>
      <c r="R46" s="434">
        <f>IF(ISBLANK('Flight Groups'!C47),0,IF(P46="yes",0,(IF(L46=$L$2,L46*60-M46,IF(L46&gt;$L$2,($L$2*60)-(L46-$L$2)*60-M46,L46*60+M46)))-Q46+O46))</f>
        <v>0</v>
      </c>
      <c r="S46" s="399">
        <f t="shared" si="21"/>
        <v>0</v>
      </c>
      <c r="T46" s="240">
        <f t="shared" si="12"/>
        <v>1</v>
      </c>
      <c r="U46" s="243"/>
      <c r="V46" s="278">
        <v>42</v>
      </c>
      <c r="W46" s="230" t="str">
        <f t="shared" ca="1" si="22"/>
        <v/>
      </c>
      <c r="X46" s="402" t="str">
        <f t="shared" si="13"/>
        <v/>
      </c>
      <c r="Y46" s="39" t="str">
        <f t="shared" ca="1" si="2"/>
        <v/>
      </c>
      <c r="Z46" s="232">
        <f>RANK(R46,$R$5:$R$64,0)+COUNTIF($R$5:R46,R46)-1</f>
        <v>42</v>
      </c>
      <c r="AA46" s="233">
        <f t="shared" si="23"/>
        <v>0</v>
      </c>
      <c r="AB46" s="234">
        <f t="shared" si="14"/>
        <v>0</v>
      </c>
      <c r="AC46" s="234">
        <f t="shared" si="24"/>
        <v>0</v>
      </c>
      <c r="AD46" s="234">
        <f t="shared" si="15"/>
        <v>0</v>
      </c>
      <c r="AE46" s="234">
        <f t="shared" si="25"/>
        <v>0</v>
      </c>
      <c r="AF46" s="234">
        <f t="shared" si="16"/>
        <v>0</v>
      </c>
      <c r="AG46" s="234">
        <f t="shared" si="26"/>
        <v>0</v>
      </c>
      <c r="AH46" s="234">
        <f t="shared" si="17"/>
        <v>0</v>
      </c>
      <c r="AI46" s="234">
        <f t="shared" si="27"/>
        <v>0</v>
      </c>
      <c r="AJ46" s="234">
        <f t="shared" si="18"/>
        <v>0</v>
      </c>
      <c r="AK46" s="234">
        <f t="shared" ca="1" si="19"/>
        <v>0</v>
      </c>
    </row>
    <row r="47" spans="3:37" ht="23.1" customHeight="1">
      <c r="C47" s="235">
        <v>43</v>
      </c>
      <c r="D47" s="236" t="str">
        <f t="shared" si="8"/>
        <v/>
      </c>
      <c r="E47" s="237" t="str">
        <f>IF(ISBLANK('Flight Groups'!C48),"",'Flight Groups'!K48)</f>
        <v/>
      </c>
      <c r="F47" s="237">
        <f t="shared" si="9"/>
        <v>5</v>
      </c>
      <c r="G47" s="237" t="str">
        <f>IF(ISBLANK('Flight Groups'!C48),"",'Flight Groups'!C48)</f>
        <v/>
      </c>
      <c r="H47" s="237" t="str">
        <f t="shared" si="20"/>
        <v/>
      </c>
      <c r="I47" s="488" t="str">
        <f>IF(ISBLANK('Flight Groups'!C48),"",IF(H47=1,"A",IF(H47=2,"B",IF(H47=3,"C",IF(H47=4,"D","E")))))</f>
        <v/>
      </c>
      <c r="J47" s="237" t="str">
        <f>IF(G47="","",(RANK(F47,$F$5:$F$64,0)+COUNTIF($F$5:F47,F47)-1))</f>
        <v/>
      </c>
      <c r="K47" s="238" t="str">
        <f t="shared" ca="1" si="10"/>
        <v/>
      </c>
      <c r="L47" s="294"/>
      <c r="M47" s="295"/>
      <c r="N47" s="239"/>
      <c r="O47" s="239"/>
      <c r="P47" s="546"/>
      <c r="Q47" s="588">
        <f t="shared" si="11"/>
        <v>0</v>
      </c>
      <c r="R47" s="434">
        <f>IF(ISBLANK('Flight Groups'!C48),0,IF(P47="yes",0,(IF(L47=$L$2,L47*60-M47,IF(L47&gt;$L$2,($L$2*60)-(L47-$L$2)*60-M47,L47*60+M47)))-Q47+O47))</f>
        <v>0</v>
      </c>
      <c r="S47" s="399">
        <f t="shared" si="21"/>
        <v>0</v>
      </c>
      <c r="T47" s="240">
        <f t="shared" si="12"/>
        <v>1</v>
      </c>
      <c r="U47" s="243"/>
      <c r="V47" s="278">
        <v>43</v>
      </c>
      <c r="W47" s="230" t="str">
        <f t="shared" ca="1" si="22"/>
        <v/>
      </c>
      <c r="X47" s="402" t="str">
        <f t="shared" si="13"/>
        <v/>
      </c>
      <c r="Y47" s="39" t="str">
        <f t="shared" ca="1" si="2"/>
        <v/>
      </c>
      <c r="Z47" s="232">
        <f>RANK(R47,$R$5:$R$64,0)+COUNTIF($R$5:R47,R47)-1</f>
        <v>43</v>
      </c>
      <c r="AA47" s="233">
        <f t="shared" si="23"/>
        <v>0</v>
      </c>
      <c r="AB47" s="234">
        <f t="shared" si="14"/>
        <v>0</v>
      </c>
      <c r="AC47" s="234">
        <f t="shared" si="24"/>
        <v>0</v>
      </c>
      <c r="AD47" s="234">
        <f t="shared" si="15"/>
        <v>0</v>
      </c>
      <c r="AE47" s="234">
        <f t="shared" si="25"/>
        <v>0</v>
      </c>
      <c r="AF47" s="234">
        <f t="shared" si="16"/>
        <v>0</v>
      </c>
      <c r="AG47" s="234">
        <f t="shared" si="26"/>
        <v>0</v>
      </c>
      <c r="AH47" s="234">
        <f t="shared" si="17"/>
        <v>0</v>
      </c>
      <c r="AI47" s="234">
        <f t="shared" si="27"/>
        <v>0</v>
      </c>
      <c r="AJ47" s="234">
        <f t="shared" si="18"/>
        <v>0</v>
      </c>
      <c r="AK47" s="234">
        <f t="shared" ca="1" si="19"/>
        <v>0</v>
      </c>
    </row>
    <row r="48" spans="3:37" ht="23.1" customHeight="1">
      <c r="C48" s="235">
        <v>44</v>
      </c>
      <c r="D48" s="236" t="str">
        <f t="shared" si="8"/>
        <v/>
      </c>
      <c r="E48" s="237" t="str">
        <f>IF(ISBLANK('Flight Groups'!C49),"",'Flight Groups'!K49)</f>
        <v/>
      </c>
      <c r="F48" s="237">
        <f t="shared" si="9"/>
        <v>5</v>
      </c>
      <c r="G48" s="237" t="str">
        <f>IF(ISBLANK('Flight Groups'!C49),"",'Flight Groups'!C49)</f>
        <v/>
      </c>
      <c r="H48" s="237" t="str">
        <f t="shared" si="20"/>
        <v/>
      </c>
      <c r="I48" s="488" t="str">
        <f>IF(ISBLANK('Flight Groups'!C49),"",IF(H48=1,"A",IF(H48=2,"B",IF(H48=3,"C",IF(H48=4,"D","E")))))</f>
        <v/>
      </c>
      <c r="J48" s="237" t="str">
        <f>IF(G48="","",(RANK(F48,$F$5:$F$64,0)+COUNTIF($F$5:F48,F48)-1))</f>
        <v/>
      </c>
      <c r="K48" s="238" t="str">
        <f t="shared" ca="1" si="10"/>
        <v/>
      </c>
      <c r="L48" s="294"/>
      <c r="M48" s="295"/>
      <c r="N48" s="239"/>
      <c r="O48" s="239"/>
      <c r="P48" s="546"/>
      <c r="Q48" s="588">
        <f t="shared" si="11"/>
        <v>0</v>
      </c>
      <c r="R48" s="434">
        <f>IF(ISBLANK('Flight Groups'!C49),0,IF(P48="yes",0,(IF(L48=$L$2,L48*60-M48,IF(L48&gt;$L$2,($L$2*60)-(L48-$L$2)*60-M48,L48*60+M48)))-Q48+O48))</f>
        <v>0</v>
      </c>
      <c r="S48" s="399">
        <f t="shared" si="21"/>
        <v>0</v>
      </c>
      <c r="T48" s="240">
        <f t="shared" si="12"/>
        <v>1</v>
      </c>
      <c r="U48" s="241"/>
      <c r="V48" s="278">
        <v>44</v>
      </c>
      <c r="W48" s="230" t="str">
        <f t="shared" ca="1" si="22"/>
        <v/>
      </c>
      <c r="X48" s="402" t="str">
        <f t="shared" si="13"/>
        <v/>
      </c>
      <c r="Y48" s="39" t="str">
        <f t="shared" ca="1" si="2"/>
        <v/>
      </c>
      <c r="Z48" s="232">
        <f>RANK(R48,$R$5:$R$64,0)+COUNTIF($R$5:R48,R48)-1</f>
        <v>44</v>
      </c>
      <c r="AA48" s="233">
        <f t="shared" si="23"/>
        <v>0</v>
      </c>
      <c r="AB48" s="234">
        <f t="shared" si="14"/>
        <v>0</v>
      </c>
      <c r="AC48" s="234">
        <f t="shared" si="24"/>
        <v>0</v>
      </c>
      <c r="AD48" s="234">
        <f t="shared" si="15"/>
        <v>0</v>
      </c>
      <c r="AE48" s="234">
        <f t="shared" si="25"/>
        <v>0</v>
      </c>
      <c r="AF48" s="234">
        <f t="shared" si="16"/>
        <v>0</v>
      </c>
      <c r="AG48" s="234">
        <f t="shared" si="26"/>
        <v>0</v>
      </c>
      <c r="AH48" s="234">
        <f t="shared" si="17"/>
        <v>0</v>
      </c>
      <c r="AI48" s="234">
        <f t="shared" si="27"/>
        <v>0</v>
      </c>
      <c r="AJ48" s="234">
        <f t="shared" si="18"/>
        <v>0</v>
      </c>
      <c r="AK48" s="234">
        <f t="shared" ca="1" si="19"/>
        <v>0</v>
      </c>
    </row>
    <row r="49" spans="3:37" ht="23.1" customHeight="1">
      <c r="C49" s="235">
        <v>45</v>
      </c>
      <c r="D49" s="236" t="str">
        <f t="shared" si="8"/>
        <v/>
      </c>
      <c r="E49" s="237" t="str">
        <f>IF(ISBLANK('Flight Groups'!C50),"",'Flight Groups'!K50)</f>
        <v/>
      </c>
      <c r="F49" s="237">
        <f t="shared" si="9"/>
        <v>5</v>
      </c>
      <c r="G49" s="237" t="str">
        <f>IF(ISBLANK('Flight Groups'!C50),"",'Flight Groups'!C50)</f>
        <v/>
      </c>
      <c r="H49" s="237" t="str">
        <f t="shared" si="20"/>
        <v/>
      </c>
      <c r="I49" s="488" t="str">
        <f>IF(ISBLANK('Flight Groups'!C50),"",IF(H49=1,"A",IF(H49=2,"B",IF(H49=3,"C",IF(H49=4,"D","E")))))</f>
        <v/>
      </c>
      <c r="J49" s="237" t="str">
        <f>IF(G49="","",(RANK(F49,$F$5:$F$64,0)+COUNTIF($F$5:F49,F49)-1))</f>
        <v/>
      </c>
      <c r="K49" s="238" t="str">
        <f t="shared" ca="1" si="10"/>
        <v/>
      </c>
      <c r="L49" s="294"/>
      <c r="M49" s="295"/>
      <c r="N49" s="239"/>
      <c r="O49" s="239"/>
      <c r="P49" s="546"/>
      <c r="Q49" s="588">
        <f t="shared" si="11"/>
        <v>0</v>
      </c>
      <c r="R49" s="434">
        <f>IF(ISBLANK('Flight Groups'!C50),0,IF(P49="yes",0,(IF(L49=$L$2,L49*60-M49,IF(L49&gt;$L$2,($L$2*60)-(L49-$L$2)*60-M49,L49*60+M49)))-Q49+O49))</f>
        <v>0</v>
      </c>
      <c r="S49" s="399">
        <f t="shared" si="21"/>
        <v>0</v>
      </c>
      <c r="T49" s="240">
        <f t="shared" si="12"/>
        <v>1</v>
      </c>
      <c r="U49" s="241"/>
      <c r="V49" s="278">
        <v>45</v>
      </c>
      <c r="W49" s="230" t="str">
        <f t="shared" ca="1" si="22"/>
        <v/>
      </c>
      <c r="X49" s="402" t="str">
        <f t="shared" si="13"/>
        <v/>
      </c>
      <c r="Y49" s="39" t="str">
        <f t="shared" ca="1" si="2"/>
        <v/>
      </c>
      <c r="Z49" s="232">
        <f>RANK(R49,$R$5:$R$64,0)+COUNTIF($R$5:R49,R49)-1</f>
        <v>45</v>
      </c>
      <c r="AA49" s="233">
        <f t="shared" si="23"/>
        <v>0</v>
      </c>
      <c r="AB49" s="234">
        <f t="shared" si="14"/>
        <v>0</v>
      </c>
      <c r="AC49" s="234">
        <f t="shared" si="24"/>
        <v>0</v>
      </c>
      <c r="AD49" s="234">
        <f t="shared" si="15"/>
        <v>0</v>
      </c>
      <c r="AE49" s="234">
        <f t="shared" si="25"/>
        <v>0</v>
      </c>
      <c r="AF49" s="234">
        <f t="shared" si="16"/>
        <v>0</v>
      </c>
      <c r="AG49" s="234">
        <f t="shared" si="26"/>
        <v>0</v>
      </c>
      <c r="AH49" s="234">
        <f t="shared" si="17"/>
        <v>0</v>
      </c>
      <c r="AI49" s="234">
        <f t="shared" si="27"/>
        <v>0</v>
      </c>
      <c r="AJ49" s="234">
        <f t="shared" si="18"/>
        <v>0</v>
      </c>
      <c r="AK49" s="234">
        <f t="shared" ca="1" si="19"/>
        <v>0</v>
      </c>
    </row>
    <row r="50" spans="3:37" ht="23.1" customHeight="1">
      <c r="C50" s="235">
        <v>46</v>
      </c>
      <c r="D50" s="236" t="str">
        <f t="shared" si="8"/>
        <v/>
      </c>
      <c r="E50" s="237" t="str">
        <f>IF(ISBLANK('Flight Groups'!C51),"",'Flight Groups'!K51)</f>
        <v/>
      </c>
      <c r="F50" s="237">
        <f t="shared" si="9"/>
        <v>5</v>
      </c>
      <c r="G50" s="237" t="str">
        <f>IF(ISBLANK('Flight Groups'!C51),"",'Flight Groups'!C51)</f>
        <v/>
      </c>
      <c r="H50" s="237" t="str">
        <f t="shared" si="20"/>
        <v/>
      </c>
      <c r="I50" s="488" t="str">
        <f>IF(ISBLANK('Flight Groups'!C51),"",IF(H50=1,"A",IF(H50=2,"B",IF(H50=3,"C",IF(H50=4,"D","E")))))</f>
        <v/>
      </c>
      <c r="J50" s="237" t="str">
        <f>IF(G50="","",(RANK(F50,$F$5:$F$64,0)+COUNTIF($F$5:F50,F50)-1))</f>
        <v/>
      </c>
      <c r="K50" s="238" t="str">
        <f t="shared" ca="1" si="10"/>
        <v/>
      </c>
      <c r="L50" s="294"/>
      <c r="M50" s="295"/>
      <c r="N50" s="239"/>
      <c r="O50" s="239"/>
      <c r="P50" s="546"/>
      <c r="Q50" s="588">
        <f t="shared" si="11"/>
        <v>0</v>
      </c>
      <c r="R50" s="434">
        <f>IF(ISBLANK('Flight Groups'!C51),0,IF(P50="yes",0,(IF(L50=$L$2,L50*60-M50,IF(L50&gt;$L$2,($L$2*60)-(L50-$L$2)*60-M50,L50*60+M50)))-Q50+O50))</f>
        <v>0</v>
      </c>
      <c r="S50" s="399">
        <f t="shared" si="21"/>
        <v>0</v>
      </c>
      <c r="T50" s="240">
        <f t="shared" si="12"/>
        <v>1</v>
      </c>
      <c r="U50" s="243"/>
      <c r="V50" s="278">
        <v>46</v>
      </c>
      <c r="W50" s="230" t="str">
        <f t="shared" ca="1" si="22"/>
        <v/>
      </c>
      <c r="X50" s="402" t="str">
        <f t="shared" si="13"/>
        <v/>
      </c>
      <c r="Y50" s="39" t="str">
        <f t="shared" ca="1" si="2"/>
        <v/>
      </c>
      <c r="Z50" s="232">
        <f>RANK(R50,$R$5:$R$64,0)+COUNTIF($R$5:R50,R50)-1</f>
        <v>46</v>
      </c>
      <c r="AA50" s="233">
        <f t="shared" si="23"/>
        <v>0</v>
      </c>
      <c r="AB50" s="234">
        <f t="shared" si="14"/>
        <v>0</v>
      </c>
      <c r="AC50" s="234">
        <f t="shared" si="24"/>
        <v>0</v>
      </c>
      <c r="AD50" s="234">
        <f t="shared" si="15"/>
        <v>0</v>
      </c>
      <c r="AE50" s="234">
        <f t="shared" si="25"/>
        <v>0</v>
      </c>
      <c r="AF50" s="234">
        <f t="shared" si="16"/>
        <v>0</v>
      </c>
      <c r="AG50" s="234">
        <f t="shared" si="26"/>
        <v>0</v>
      </c>
      <c r="AH50" s="234">
        <f t="shared" si="17"/>
        <v>0</v>
      </c>
      <c r="AI50" s="234">
        <f t="shared" si="27"/>
        <v>0</v>
      </c>
      <c r="AJ50" s="234">
        <f t="shared" si="18"/>
        <v>0</v>
      </c>
      <c r="AK50" s="234">
        <f t="shared" ca="1" si="19"/>
        <v>0</v>
      </c>
    </row>
    <row r="51" spans="3:37" ht="23.1" customHeight="1">
      <c r="C51" s="235">
        <v>47</v>
      </c>
      <c r="D51" s="236" t="str">
        <f t="shared" si="8"/>
        <v/>
      </c>
      <c r="E51" s="237" t="str">
        <f>IF(ISBLANK('Flight Groups'!C52),"",'Flight Groups'!K52)</f>
        <v/>
      </c>
      <c r="F51" s="237">
        <f t="shared" si="9"/>
        <v>5</v>
      </c>
      <c r="G51" s="237" t="str">
        <f>IF(ISBLANK('Flight Groups'!C52),"",'Flight Groups'!C52)</f>
        <v/>
      </c>
      <c r="H51" s="237" t="str">
        <f t="shared" si="20"/>
        <v/>
      </c>
      <c r="I51" s="488" t="str">
        <f>IF(ISBLANK('Flight Groups'!C52),"",IF(H51=1,"A",IF(H51=2,"B",IF(H51=3,"C",IF(H51=4,"D","E")))))</f>
        <v/>
      </c>
      <c r="J51" s="237" t="str">
        <f>IF(G51="","",(RANK(F51,$F$5:$F$64,0)+COUNTIF($F$5:F51,F51)-1))</f>
        <v/>
      </c>
      <c r="K51" s="238" t="str">
        <f t="shared" ca="1" si="10"/>
        <v/>
      </c>
      <c r="L51" s="294"/>
      <c r="M51" s="295"/>
      <c r="N51" s="239"/>
      <c r="O51" s="239"/>
      <c r="P51" s="546"/>
      <c r="Q51" s="588">
        <f t="shared" si="11"/>
        <v>0</v>
      </c>
      <c r="R51" s="434">
        <f>IF(ISBLANK('Flight Groups'!C52),0,IF(P51="yes",0,(IF(L51=$L$2,L51*60-M51,IF(L51&gt;$L$2,($L$2*60)-(L51-$L$2)*60-M51,L51*60+M51)))-Q51+O51))</f>
        <v>0</v>
      </c>
      <c r="S51" s="399">
        <f t="shared" si="21"/>
        <v>0</v>
      </c>
      <c r="T51" s="240">
        <f t="shared" si="12"/>
        <v>1</v>
      </c>
      <c r="U51" s="241"/>
      <c r="V51" s="278">
        <v>47</v>
      </c>
      <c r="W51" s="230" t="str">
        <f t="shared" ca="1" si="22"/>
        <v/>
      </c>
      <c r="X51" s="402" t="str">
        <f t="shared" si="13"/>
        <v/>
      </c>
      <c r="Y51" s="39" t="str">
        <f t="shared" ca="1" si="2"/>
        <v/>
      </c>
      <c r="Z51" s="232">
        <f>RANK(R51,$R$5:$R$64,0)+COUNTIF($R$5:R51,R51)-1</f>
        <v>47</v>
      </c>
      <c r="AA51" s="233">
        <f t="shared" si="23"/>
        <v>0</v>
      </c>
      <c r="AB51" s="234">
        <f t="shared" si="14"/>
        <v>0</v>
      </c>
      <c r="AC51" s="234">
        <f t="shared" si="24"/>
        <v>0</v>
      </c>
      <c r="AD51" s="234">
        <f t="shared" si="15"/>
        <v>0</v>
      </c>
      <c r="AE51" s="234">
        <f t="shared" si="25"/>
        <v>0</v>
      </c>
      <c r="AF51" s="234">
        <f t="shared" si="16"/>
        <v>0</v>
      </c>
      <c r="AG51" s="234">
        <f t="shared" si="26"/>
        <v>0</v>
      </c>
      <c r="AH51" s="234">
        <f t="shared" si="17"/>
        <v>0</v>
      </c>
      <c r="AI51" s="234">
        <f t="shared" si="27"/>
        <v>0</v>
      </c>
      <c r="AJ51" s="234">
        <f t="shared" si="18"/>
        <v>0</v>
      </c>
      <c r="AK51" s="234">
        <f t="shared" ca="1" si="19"/>
        <v>0</v>
      </c>
    </row>
    <row r="52" spans="3:37" ht="23.1" customHeight="1">
      <c r="C52" s="235">
        <v>48</v>
      </c>
      <c r="D52" s="236" t="str">
        <f t="shared" si="8"/>
        <v/>
      </c>
      <c r="E52" s="237" t="str">
        <f>IF(ISBLANK('Flight Groups'!C53),"",'Flight Groups'!K53)</f>
        <v/>
      </c>
      <c r="F52" s="237">
        <f t="shared" si="9"/>
        <v>5</v>
      </c>
      <c r="G52" s="237" t="str">
        <f>IF(ISBLANK('Flight Groups'!C53),"",'Flight Groups'!C53)</f>
        <v/>
      </c>
      <c r="H52" s="237" t="str">
        <f t="shared" si="20"/>
        <v/>
      </c>
      <c r="I52" s="488" t="str">
        <f>IF(ISBLANK('Flight Groups'!C53),"",IF(H52=1,"A",IF(H52=2,"B",IF(H52=3,"C",IF(H52=4,"D","E")))))</f>
        <v/>
      </c>
      <c r="J52" s="237" t="str">
        <f>IF(G52="","",(RANK(F52,$F$5:$F$64,0)+COUNTIF($F$5:F52,F52)-1))</f>
        <v/>
      </c>
      <c r="K52" s="238" t="str">
        <f t="shared" ca="1" si="10"/>
        <v/>
      </c>
      <c r="L52" s="294"/>
      <c r="M52" s="295"/>
      <c r="N52" s="239"/>
      <c r="O52" s="239"/>
      <c r="P52" s="546"/>
      <c r="Q52" s="588">
        <f t="shared" si="11"/>
        <v>0</v>
      </c>
      <c r="R52" s="434">
        <f>IF(ISBLANK('Flight Groups'!C53),0,IF(P52="yes",0,(IF(L52=$L$2,L52*60-M52,IF(L52&gt;$L$2,($L$2*60)-(L52-$L$2)*60-M52,L52*60+M52)))-Q52+O52))</f>
        <v>0</v>
      </c>
      <c r="S52" s="399">
        <f t="shared" si="21"/>
        <v>0</v>
      </c>
      <c r="T52" s="240">
        <f t="shared" si="12"/>
        <v>1</v>
      </c>
      <c r="U52" s="241"/>
      <c r="V52" s="278">
        <v>48</v>
      </c>
      <c r="W52" s="230" t="str">
        <f t="shared" ca="1" si="22"/>
        <v/>
      </c>
      <c r="X52" s="402" t="str">
        <f t="shared" si="13"/>
        <v/>
      </c>
      <c r="Y52" s="39" t="str">
        <f t="shared" ca="1" si="2"/>
        <v/>
      </c>
      <c r="Z52" s="232">
        <f>RANK(R52,$R$5:$R$64,0)+COUNTIF($R$5:R52,R52)-1</f>
        <v>48</v>
      </c>
      <c r="AA52" s="233">
        <f t="shared" si="23"/>
        <v>0</v>
      </c>
      <c r="AB52" s="234">
        <f t="shared" si="14"/>
        <v>0</v>
      </c>
      <c r="AC52" s="234">
        <f t="shared" si="24"/>
        <v>0</v>
      </c>
      <c r="AD52" s="234">
        <f t="shared" si="15"/>
        <v>0</v>
      </c>
      <c r="AE52" s="234">
        <f t="shared" si="25"/>
        <v>0</v>
      </c>
      <c r="AF52" s="234">
        <f t="shared" si="16"/>
        <v>0</v>
      </c>
      <c r="AG52" s="234">
        <f t="shared" si="26"/>
        <v>0</v>
      </c>
      <c r="AH52" s="234">
        <f t="shared" si="17"/>
        <v>0</v>
      </c>
      <c r="AI52" s="234">
        <f t="shared" si="27"/>
        <v>0</v>
      </c>
      <c r="AJ52" s="234">
        <f t="shared" si="18"/>
        <v>0</v>
      </c>
      <c r="AK52" s="234">
        <f t="shared" ca="1" si="19"/>
        <v>0</v>
      </c>
    </row>
    <row r="53" spans="3:37" ht="23.1" customHeight="1">
      <c r="C53" s="235">
        <v>49</v>
      </c>
      <c r="D53" s="236" t="str">
        <f t="shared" si="8"/>
        <v/>
      </c>
      <c r="E53" s="237" t="str">
        <f>IF(ISBLANK('Flight Groups'!C54),"",'Flight Groups'!K54)</f>
        <v/>
      </c>
      <c r="F53" s="237">
        <f t="shared" si="9"/>
        <v>5</v>
      </c>
      <c r="G53" s="237" t="str">
        <f>IF(ISBLANK('Flight Groups'!C54),"",'Flight Groups'!C54)</f>
        <v/>
      </c>
      <c r="H53" s="237" t="str">
        <f t="shared" si="20"/>
        <v/>
      </c>
      <c r="I53" s="488" t="str">
        <f>IF(ISBLANK('Flight Groups'!C54),"",IF(H53=1,"A",IF(H53=2,"B",IF(H53=3,"C",IF(H53=4,"D","E")))))</f>
        <v/>
      </c>
      <c r="J53" s="237" t="str">
        <f>IF(G53="","",(RANK(F53,$F$5:$F$64,0)+COUNTIF($F$5:F53,F53)-1))</f>
        <v/>
      </c>
      <c r="K53" s="238" t="str">
        <f t="shared" ca="1" si="10"/>
        <v/>
      </c>
      <c r="L53" s="294"/>
      <c r="M53" s="295"/>
      <c r="N53" s="239"/>
      <c r="O53" s="239"/>
      <c r="P53" s="546"/>
      <c r="Q53" s="588">
        <f t="shared" si="11"/>
        <v>0</v>
      </c>
      <c r="R53" s="434">
        <f>IF(ISBLANK('Flight Groups'!C54),0,IF(P53="yes",0,(IF(L53=$L$2,L53*60-M53,IF(L53&gt;$L$2,($L$2*60)-(L53-$L$2)*60-M53,L53*60+M53)))-Q53+O53))</f>
        <v>0</v>
      </c>
      <c r="S53" s="399">
        <f t="shared" si="21"/>
        <v>0</v>
      </c>
      <c r="T53" s="240">
        <f t="shared" si="12"/>
        <v>1</v>
      </c>
      <c r="U53" s="243"/>
      <c r="V53" s="278">
        <v>49</v>
      </c>
      <c r="W53" s="230" t="str">
        <f t="shared" ca="1" si="22"/>
        <v/>
      </c>
      <c r="X53" s="402" t="str">
        <f t="shared" si="13"/>
        <v/>
      </c>
      <c r="Y53" s="39" t="str">
        <f t="shared" ca="1" si="2"/>
        <v/>
      </c>
      <c r="Z53" s="232">
        <f>RANK(R53,$R$5:$R$64,0)+COUNTIF($R$5:R53,R53)-1</f>
        <v>49</v>
      </c>
      <c r="AA53" s="233">
        <f t="shared" si="23"/>
        <v>0</v>
      </c>
      <c r="AB53" s="234">
        <f t="shared" si="14"/>
        <v>0</v>
      </c>
      <c r="AC53" s="234">
        <f t="shared" si="24"/>
        <v>0</v>
      </c>
      <c r="AD53" s="234">
        <f t="shared" si="15"/>
        <v>0</v>
      </c>
      <c r="AE53" s="234">
        <f t="shared" si="25"/>
        <v>0</v>
      </c>
      <c r="AF53" s="234">
        <f t="shared" si="16"/>
        <v>0</v>
      </c>
      <c r="AG53" s="234">
        <f t="shared" si="26"/>
        <v>0</v>
      </c>
      <c r="AH53" s="234">
        <f t="shared" si="17"/>
        <v>0</v>
      </c>
      <c r="AI53" s="234">
        <f t="shared" si="27"/>
        <v>0</v>
      </c>
      <c r="AJ53" s="234">
        <f t="shared" si="18"/>
        <v>0</v>
      </c>
      <c r="AK53" s="234">
        <f t="shared" ca="1" si="19"/>
        <v>0</v>
      </c>
    </row>
    <row r="54" spans="3:37" ht="23.1" customHeight="1">
      <c r="C54" s="235">
        <v>50</v>
      </c>
      <c r="D54" s="236" t="str">
        <f t="shared" si="8"/>
        <v/>
      </c>
      <c r="E54" s="237" t="str">
        <f>IF(ISBLANK('Flight Groups'!C55),"",'Flight Groups'!K55)</f>
        <v/>
      </c>
      <c r="F54" s="237">
        <f t="shared" si="9"/>
        <v>5</v>
      </c>
      <c r="G54" s="237" t="str">
        <f>IF(ISBLANK('Flight Groups'!C55),"",'Flight Groups'!C55)</f>
        <v/>
      </c>
      <c r="H54" s="237" t="str">
        <f t="shared" si="20"/>
        <v/>
      </c>
      <c r="I54" s="488" t="str">
        <f>IF(ISBLANK('Flight Groups'!C55),"",IF(H54=1,"A",IF(H54=2,"B",IF(H54=3,"C",IF(H54=4,"D","E")))))</f>
        <v/>
      </c>
      <c r="J54" s="237" t="str">
        <f>IF(G54="","",(RANK(F54,$F$5:$F$64,0)+COUNTIF($F$5:F54,F54)-1))</f>
        <v/>
      </c>
      <c r="K54" s="238" t="str">
        <f t="shared" ca="1" si="10"/>
        <v/>
      </c>
      <c r="L54" s="294"/>
      <c r="M54" s="295"/>
      <c r="N54" s="239"/>
      <c r="O54" s="239"/>
      <c r="P54" s="546"/>
      <c r="Q54" s="588">
        <f t="shared" si="11"/>
        <v>0</v>
      </c>
      <c r="R54" s="434">
        <f>IF(ISBLANK('Flight Groups'!C55),0,IF(P54="yes",0,(IF(L54=$L$2,L54*60-M54,IF(L54&gt;$L$2,($L$2*60)-(L54-$L$2)*60-M54,L54*60+M54)))-Q54+O54))</f>
        <v>0</v>
      </c>
      <c r="S54" s="399">
        <f t="shared" si="21"/>
        <v>0</v>
      </c>
      <c r="T54" s="240">
        <f t="shared" si="12"/>
        <v>1</v>
      </c>
      <c r="U54" s="241"/>
      <c r="V54" s="278">
        <v>50</v>
      </c>
      <c r="W54" s="230" t="str">
        <f t="shared" ca="1" si="22"/>
        <v/>
      </c>
      <c r="X54" s="402" t="str">
        <f t="shared" si="13"/>
        <v/>
      </c>
      <c r="Y54" s="39" t="str">
        <f t="shared" ca="1" si="2"/>
        <v/>
      </c>
      <c r="Z54" s="232">
        <f>RANK(R54,$R$5:$R$64,0)+COUNTIF($R$5:R54,R54)-1</f>
        <v>50</v>
      </c>
      <c r="AA54" s="233">
        <f t="shared" si="23"/>
        <v>0</v>
      </c>
      <c r="AB54" s="234">
        <f t="shared" si="14"/>
        <v>0</v>
      </c>
      <c r="AC54" s="234">
        <f t="shared" si="24"/>
        <v>0</v>
      </c>
      <c r="AD54" s="234">
        <f t="shared" si="15"/>
        <v>0</v>
      </c>
      <c r="AE54" s="234">
        <f t="shared" si="25"/>
        <v>0</v>
      </c>
      <c r="AF54" s="234">
        <f t="shared" si="16"/>
        <v>0</v>
      </c>
      <c r="AG54" s="234">
        <f t="shared" si="26"/>
        <v>0</v>
      </c>
      <c r="AH54" s="234">
        <f t="shared" si="17"/>
        <v>0</v>
      </c>
      <c r="AI54" s="234">
        <f t="shared" si="27"/>
        <v>0</v>
      </c>
      <c r="AJ54" s="234">
        <f t="shared" si="18"/>
        <v>0</v>
      </c>
      <c r="AK54" s="234">
        <f t="shared" ca="1" si="19"/>
        <v>0</v>
      </c>
    </row>
    <row r="55" spans="3:37" ht="23.1" customHeight="1">
      <c r="C55" s="235">
        <v>51</v>
      </c>
      <c r="D55" s="236" t="str">
        <f t="shared" si="8"/>
        <v/>
      </c>
      <c r="E55" s="237" t="str">
        <f>IF(ISBLANK('Flight Groups'!C56),"",'Flight Groups'!K56)</f>
        <v/>
      </c>
      <c r="F55" s="237">
        <f t="shared" si="9"/>
        <v>5</v>
      </c>
      <c r="G55" s="237" t="str">
        <f>IF(ISBLANK('Flight Groups'!C56),"",'Flight Groups'!C56)</f>
        <v/>
      </c>
      <c r="H55" s="237" t="str">
        <f t="shared" si="20"/>
        <v/>
      </c>
      <c r="I55" s="488" t="str">
        <f>IF(ISBLANK('Flight Groups'!C56),"",IF(H55=1,"A",IF(H55=2,"B",IF(H55=3,"C",IF(H55=4,"D","E")))))</f>
        <v/>
      </c>
      <c r="J55" s="237" t="str">
        <f>IF(G55="","",(RANK(F55,$F$5:$F$64,0)+COUNTIF($F$5:F55,F55)-1))</f>
        <v/>
      </c>
      <c r="K55" s="238" t="str">
        <f t="shared" ca="1" si="10"/>
        <v/>
      </c>
      <c r="L55" s="294"/>
      <c r="M55" s="295"/>
      <c r="N55" s="239"/>
      <c r="O55" s="239"/>
      <c r="P55" s="546"/>
      <c r="Q55" s="588">
        <f t="shared" si="11"/>
        <v>0</v>
      </c>
      <c r="R55" s="434">
        <f>IF(ISBLANK('Flight Groups'!C56),0,IF(P55="yes",0,(IF(L55=$L$2,L55*60-M55,IF(L55&gt;$L$2,($L$2*60)-(L55-$L$2)*60-M55,L55*60+M55)))-Q55+O55))</f>
        <v>0</v>
      </c>
      <c r="S55" s="399">
        <f t="shared" si="21"/>
        <v>0</v>
      </c>
      <c r="T55" s="240">
        <f t="shared" si="12"/>
        <v>1</v>
      </c>
      <c r="U55" s="241"/>
      <c r="V55" s="278">
        <v>51</v>
      </c>
      <c r="W55" s="230" t="str">
        <f t="shared" ca="1" si="22"/>
        <v/>
      </c>
      <c r="X55" s="402" t="str">
        <f t="shared" si="13"/>
        <v/>
      </c>
      <c r="Y55" s="39" t="str">
        <f t="shared" ca="1" si="2"/>
        <v/>
      </c>
      <c r="Z55" s="232">
        <f>RANK(R55,$R$5:$R$64,0)+COUNTIF($R$5:R55,R55)-1</f>
        <v>51</v>
      </c>
      <c r="AA55" s="233">
        <f t="shared" si="23"/>
        <v>0</v>
      </c>
      <c r="AB55" s="234">
        <f t="shared" si="14"/>
        <v>0</v>
      </c>
      <c r="AC55" s="234">
        <f t="shared" si="24"/>
        <v>0</v>
      </c>
      <c r="AD55" s="234">
        <f t="shared" si="15"/>
        <v>0</v>
      </c>
      <c r="AE55" s="234">
        <f t="shared" si="25"/>
        <v>0</v>
      </c>
      <c r="AF55" s="234">
        <f t="shared" si="16"/>
        <v>0</v>
      </c>
      <c r="AG55" s="234">
        <f t="shared" si="26"/>
        <v>0</v>
      </c>
      <c r="AH55" s="234">
        <f t="shared" si="17"/>
        <v>0</v>
      </c>
      <c r="AI55" s="234">
        <f t="shared" si="27"/>
        <v>0</v>
      </c>
      <c r="AJ55" s="234">
        <f t="shared" si="18"/>
        <v>0</v>
      </c>
      <c r="AK55" s="234">
        <f t="shared" ca="1" si="19"/>
        <v>0</v>
      </c>
    </row>
    <row r="56" spans="3:37" ht="23.1" customHeight="1">
      <c r="C56" s="235">
        <v>52</v>
      </c>
      <c r="D56" s="236" t="str">
        <f t="shared" si="8"/>
        <v/>
      </c>
      <c r="E56" s="237" t="str">
        <f>IF(ISBLANK('Flight Groups'!C57),"",'Flight Groups'!K57)</f>
        <v/>
      </c>
      <c r="F56" s="237">
        <f t="shared" si="9"/>
        <v>5</v>
      </c>
      <c r="G56" s="237" t="str">
        <f>IF(ISBLANK('Flight Groups'!C57),"",'Flight Groups'!C57)</f>
        <v/>
      </c>
      <c r="H56" s="237" t="str">
        <f t="shared" si="20"/>
        <v/>
      </c>
      <c r="I56" s="488" t="str">
        <f>IF(ISBLANK('Flight Groups'!C57),"",IF(H56=1,"A",IF(H56=2,"B",IF(H56=3,"C",IF(H56=4,"D","E")))))</f>
        <v/>
      </c>
      <c r="J56" s="237" t="str">
        <f>IF(G56="","",(RANK(F56,$F$5:$F$64,0)+COUNTIF($F$5:F56,F56)-1))</f>
        <v/>
      </c>
      <c r="K56" s="238" t="str">
        <f t="shared" ca="1" si="10"/>
        <v/>
      </c>
      <c r="L56" s="294"/>
      <c r="M56" s="295"/>
      <c r="N56" s="239"/>
      <c r="O56" s="239"/>
      <c r="P56" s="546"/>
      <c r="Q56" s="588">
        <f t="shared" si="11"/>
        <v>0</v>
      </c>
      <c r="R56" s="434">
        <f>IF(ISBLANK('Flight Groups'!C57),0,IF(P56="yes",0,(IF(L56=$L$2,L56*60-M56,IF(L56&gt;$L$2,($L$2*60)-(L56-$L$2)*60-M56,L56*60+M56)))-Q56+O56))</f>
        <v>0</v>
      </c>
      <c r="S56" s="399">
        <f t="shared" si="21"/>
        <v>0</v>
      </c>
      <c r="T56" s="240">
        <f t="shared" si="12"/>
        <v>1</v>
      </c>
      <c r="U56" s="243"/>
      <c r="V56" s="278">
        <v>52</v>
      </c>
      <c r="W56" s="230" t="str">
        <f t="shared" ca="1" si="22"/>
        <v/>
      </c>
      <c r="X56" s="402" t="str">
        <f t="shared" si="13"/>
        <v/>
      </c>
      <c r="Y56" s="39" t="str">
        <f t="shared" ca="1" si="2"/>
        <v/>
      </c>
      <c r="Z56" s="232">
        <f>RANK(R56,$R$5:$R$64,0)+COUNTIF($R$5:R56,R56)-1</f>
        <v>52</v>
      </c>
      <c r="AA56" s="233">
        <f t="shared" si="23"/>
        <v>0</v>
      </c>
      <c r="AB56" s="234">
        <f t="shared" si="14"/>
        <v>0</v>
      </c>
      <c r="AC56" s="234">
        <f t="shared" si="24"/>
        <v>0</v>
      </c>
      <c r="AD56" s="234">
        <f t="shared" si="15"/>
        <v>0</v>
      </c>
      <c r="AE56" s="234">
        <f t="shared" si="25"/>
        <v>0</v>
      </c>
      <c r="AF56" s="234">
        <f t="shared" si="16"/>
        <v>0</v>
      </c>
      <c r="AG56" s="234">
        <f t="shared" si="26"/>
        <v>0</v>
      </c>
      <c r="AH56" s="234">
        <f t="shared" si="17"/>
        <v>0</v>
      </c>
      <c r="AI56" s="234">
        <f t="shared" si="27"/>
        <v>0</v>
      </c>
      <c r="AJ56" s="234">
        <f t="shared" si="18"/>
        <v>0</v>
      </c>
      <c r="AK56" s="234">
        <f t="shared" ca="1" si="19"/>
        <v>0</v>
      </c>
    </row>
    <row r="57" spans="3:37" ht="23.1" customHeight="1">
      <c r="C57" s="235">
        <v>53</v>
      </c>
      <c r="D57" s="236" t="str">
        <f t="shared" si="8"/>
        <v/>
      </c>
      <c r="E57" s="237" t="str">
        <f>IF(ISBLANK('Flight Groups'!C58),"",'Flight Groups'!K58)</f>
        <v/>
      </c>
      <c r="F57" s="237">
        <f t="shared" si="9"/>
        <v>5</v>
      </c>
      <c r="G57" s="237" t="str">
        <f>IF(ISBLANK('Flight Groups'!C58),"",'Flight Groups'!C58)</f>
        <v/>
      </c>
      <c r="H57" s="237" t="str">
        <f t="shared" si="20"/>
        <v/>
      </c>
      <c r="I57" s="488" t="str">
        <f>IF(ISBLANK('Flight Groups'!C58),"",IF(H57=1,"A",IF(H57=2,"B",IF(H57=3,"C",IF(H57=4,"D","E")))))</f>
        <v/>
      </c>
      <c r="J57" s="237" t="str">
        <f>IF(G57="","",(RANK(F57,$F$5:$F$64,0)+COUNTIF($F$5:F57,F57)-1))</f>
        <v/>
      </c>
      <c r="K57" s="238" t="str">
        <f t="shared" ca="1" si="10"/>
        <v/>
      </c>
      <c r="L57" s="294"/>
      <c r="M57" s="295"/>
      <c r="N57" s="239"/>
      <c r="O57" s="239"/>
      <c r="P57" s="546"/>
      <c r="Q57" s="588">
        <f t="shared" si="11"/>
        <v>0</v>
      </c>
      <c r="R57" s="434">
        <f>IF(ISBLANK('Flight Groups'!C58),0,IF(P57="yes",0,(IF(L57=$L$2,L57*60-M57,IF(L57&gt;$L$2,($L$2*60)-(L57-$L$2)*60-M57,L57*60+M57)))-Q57+O57))</f>
        <v>0</v>
      </c>
      <c r="S57" s="399">
        <f t="shared" si="21"/>
        <v>0</v>
      </c>
      <c r="T57" s="240">
        <f t="shared" si="12"/>
        <v>1</v>
      </c>
      <c r="U57" s="241"/>
      <c r="V57" s="278">
        <v>53</v>
      </c>
      <c r="W57" s="230" t="str">
        <f t="shared" ca="1" si="22"/>
        <v/>
      </c>
      <c r="X57" s="402" t="str">
        <f t="shared" si="13"/>
        <v/>
      </c>
      <c r="Y57" s="39" t="str">
        <f t="shared" ca="1" si="2"/>
        <v/>
      </c>
      <c r="Z57" s="232">
        <f>RANK(R57,$R$5:$R$64,0)+COUNTIF($R$5:R57,R57)-1</f>
        <v>53</v>
      </c>
      <c r="AA57" s="233">
        <f t="shared" si="23"/>
        <v>0</v>
      </c>
      <c r="AB57" s="234">
        <f t="shared" si="14"/>
        <v>0</v>
      </c>
      <c r="AC57" s="234">
        <f t="shared" si="24"/>
        <v>0</v>
      </c>
      <c r="AD57" s="234">
        <f t="shared" si="15"/>
        <v>0</v>
      </c>
      <c r="AE57" s="234">
        <f t="shared" si="25"/>
        <v>0</v>
      </c>
      <c r="AF57" s="234">
        <f t="shared" si="16"/>
        <v>0</v>
      </c>
      <c r="AG57" s="234">
        <f t="shared" si="26"/>
        <v>0</v>
      </c>
      <c r="AH57" s="234">
        <f t="shared" si="17"/>
        <v>0</v>
      </c>
      <c r="AI57" s="234">
        <f t="shared" si="27"/>
        <v>0</v>
      </c>
      <c r="AJ57" s="234">
        <f t="shared" si="18"/>
        <v>0</v>
      </c>
      <c r="AK57" s="234">
        <f t="shared" ca="1" si="19"/>
        <v>0</v>
      </c>
    </row>
    <row r="58" spans="3:37" ht="23.1" customHeight="1">
      <c r="C58" s="235">
        <v>54</v>
      </c>
      <c r="D58" s="236" t="str">
        <f t="shared" si="8"/>
        <v/>
      </c>
      <c r="E58" s="237" t="str">
        <f>IF(ISBLANK('Flight Groups'!C59),"",'Flight Groups'!K59)</f>
        <v/>
      </c>
      <c r="F58" s="237">
        <f t="shared" si="9"/>
        <v>5</v>
      </c>
      <c r="G58" s="237" t="str">
        <f>IF(ISBLANK('Flight Groups'!C59),"",'Flight Groups'!C59)</f>
        <v/>
      </c>
      <c r="H58" s="237" t="str">
        <f t="shared" si="20"/>
        <v/>
      </c>
      <c r="I58" s="488" t="str">
        <f>IF(ISBLANK('Flight Groups'!C59),"",IF(H58=1,"A",IF(H58=2,"B",IF(H58=3,"C",IF(H58=4,"D","E")))))</f>
        <v/>
      </c>
      <c r="J58" s="237" t="str">
        <f>IF(G58="","",(RANK(F58,$F$5:$F$64,0)+COUNTIF($F$5:F58,F58)-1))</f>
        <v/>
      </c>
      <c r="K58" s="238" t="str">
        <f t="shared" ca="1" si="10"/>
        <v/>
      </c>
      <c r="L58" s="294"/>
      <c r="M58" s="295"/>
      <c r="N58" s="239"/>
      <c r="O58" s="239"/>
      <c r="P58" s="546"/>
      <c r="Q58" s="588">
        <f t="shared" si="11"/>
        <v>0</v>
      </c>
      <c r="R58" s="434">
        <f>IF(ISBLANK('Flight Groups'!C59),0,IF(P58="yes",0,(IF(L58=$L$2,L58*60-M58,IF(L58&gt;$L$2,($L$2*60)-(L58-$L$2)*60-M58,L58*60+M58)))-Q58+O58))</f>
        <v>0</v>
      </c>
      <c r="S58" s="399">
        <f t="shared" si="21"/>
        <v>0</v>
      </c>
      <c r="T58" s="240">
        <f t="shared" si="12"/>
        <v>1</v>
      </c>
      <c r="U58" s="241"/>
      <c r="V58" s="278">
        <v>54</v>
      </c>
      <c r="W58" s="230" t="str">
        <f t="shared" ca="1" si="22"/>
        <v/>
      </c>
      <c r="X58" s="402" t="str">
        <f t="shared" si="13"/>
        <v/>
      </c>
      <c r="Y58" s="39" t="str">
        <f t="shared" ca="1" si="2"/>
        <v/>
      </c>
      <c r="Z58" s="232">
        <f>RANK(R58,$R$5:$R$64,0)+COUNTIF($R$5:R58,R58)-1</f>
        <v>54</v>
      </c>
      <c r="AA58" s="233">
        <f t="shared" si="23"/>
        <v>0</v>
      </c>
      <c r="AB58" s="234">
        <f t="shared" si="14"/>
        <v>0</v>
      </c>
      <c r="AC58" s="234">
        <f t="shared" si="24"/>
        <v>0</v>
      </c>
      <c r="AD58" s="234">
        <f t="shared" si="15"/>
        <v>0</v>
      </c>
      <c r="AE58" s="234">
        <f t="shared" si="25"/>
        <v>0</v>
      </c>
      <c r="AF58" s="234">
        <f t="shared" si="16"/>
        <v>0</v>
      </c>
      <c r="AG58" s="234">
        <f t="shared" si="26"/>
        <v>0</v>
      </c>
      <c r="AH58" s="234">
        <f t="shared" si="17"/>
        <v>0</v>
      </c>
      <c r="AI58" s="234">
        <f t="shared" si="27"/>
        <v>0</v>
      </c>
      <c r="AJ58" s="234">
        <f t="shared" si="18"/>
        <v>0</v>
      </c>
      <c r="AK58" s="234">
        <f t="shared" ca="1" si="19"/>
        <v>0</v>
      </c>
    </row>
    <row r="59" spans="3:37" ht="23.1" customHeight="1">
      <c r="C59" s="235">
        <v>55</v>
      </c>
      <c r="D59" s="236" t="str">
        <f t="shared" si="8"/>
        <v/>
      </c>
      <c r="E59" s="237" t="str">
        <f>IF(ISBLANK('Flight Groups'!C60),"",'Flight Groups'!K60)</f>
        <v/>
      </c>
      <c r="F59" s="237">
        <f t="shared" si="9"/>
        <v>5</v>
      </c>
      <c r="G59" s="237" t="str">
        <f>IF(ISBLANK('Flight Groups'!C60),"",'Flight Groups'!C60)</f>
        <v/>
      </c>
      <c r="H59" s="237" t="str">
        <f t="shared" si="20"/>
        <v/>
      </c>
      <c r="I59" s="488" t="str">
        <f>IF(ISBLANK('Flight Groups'!C60),"",IF(H59=1,"A",IF(H59=2,"B",IF(H59=3,"C",IF(H59=4,"D","E")))))</f>
        <v/>
      </c>
      <c r="J59" s="237" t="str">
        <f>IF(G59="","",(RANK(F59,$F$5:$F$64,0)+COUNTIF($F$5:F59,F59)-1))</f>
        <v/>
      </c>
      <c r="K59" s="238" t="str">
        <f t="shared" ca="1" si="10"/>
        <v/>
      </c>
      <c r="L59" s="294"/>
      <c r="M59" s="295"/>
      <c r="N59" s="239"/>
      <c r="O59" s="239"/>
      <c r="P59" s="546"/>
      <c r="Q59" s="588">
        <f t="shared" si="11"/>
        <v>0</v>
      </c>
      <c r="R59" s="434">
        <f>IF(ISBLANK('Flight Groups'!C60),0,IF(P59="yes",0,(IF(L59=$L$2,L59*60-M59,IF(L59&gt;$L$2,($L$2*60)-(L59-$L$2)*60-M59,L59*60+M59)))-Q59+O59))</f>
        <v>0</v>
      </c>
      <c r="S59" s="399">
        <f t="shared" si="21"/>
        <v>0</v>
      </c>
      <c r="T59" s="240">
        <f t="shared" si="12"/>
        <v>1</v>
      </c>
      <c r="U59" s="241"/>
      <c r="V59" s="278">
        <v>55</v>
      </c>
      <c r="W59" s="230" t="str">
        <f t="shared" ca="1" si="22"/>
        <v/>
      </c>
      <c r="X59" s="402" t="str">
        <f t="shared" si="13"/>
        <v/>
      </c>
      <c r="Y59" s="39" t="str">
        <f t="shared" ca="1" si="2"/>
        <v/>
      </c>
      <c r="Z59" s="232">
        <f>RANK(R59,$R$5:$R$64,0)+COUNTIF($R$5:R59,R59)-1</f>
        <v>55</v>
      </c>
      <c r="AA59" s="233">
        <f t="shared" si="23"/>
        <v>0</v>
      </c>
      <c r="AB59" s="234">
        <f t="shared" si="14"/>
        <v>0</v>
      </c>
      <c r="AC59" s="234">
        <f t="shared" si="24"/>
        <v>0</v>
      </c>
      <c r="AD59" s="234">
        <f t="shared" si="15"/>
        <v>0</v>
      </c>
      <c r="AE59" s="234">
        <f t="shared" si="25"/>
        <v>0</v>
      </c>
      <c r="AF59" s="234">
        <f t="shared" si="16"/>
        <v>0</v>
      </c>
      <c r="AG59" s="234">
        <f t="shared" si="26"/>
        <v>0</v>
      </c>
      <c r="AH59" s="234">
        <f t="shared" si="17"/>
        <v>0</v>
      </c>
      <c r="AI59" s="234">
        <f t="shared" si="27"/>
        <v>0</v>
      </c>
      <c r="AJ59" s="234">
        <f t="shared" si="18"/>
        <v>0</v>
      </c>
      <c r="AK59" s="234">
        <f t="shared" ca="1" si="19"/>
        <v>0</v>
      </c>
    </row>
    <row r="60" spans="3:37" ht="23.1" customHeight="1">
      <c r="C60" s="235">
        <v>56</v>
      </c>
      <c r="D60" s="236" t="str">
        <f t="shared" si="8"/>
        <v/>
      </c>
      <c r="E60" s="237" t="str">
        <f>IF(ISBLANK('Flight Groups'!C61),"",'Flight Groups'!K61)</f>
        <v/>
      </c>
      <c r="F60" s="237">
        <f t="shared" si="9"/>
        <v>5</v>
      </c>
      <c r="G60" s="237" t="str">
        <f>IF(ISBLANK('Flight Groups'!C61),"",'Flight Groups'!C61)</f>
        <v/>
      </c>
      <c r="H60" s="237" t="str">
        <f t="shared" si="20"/>
        <v/>
      </c>
      <c r="I60" s="488" t="str">
        <f>IF(ISBLANK('Flight Groups'!C61),"",IF(H60=1,"A",IF(H60=2,"B",IF(H60=3,"C",IF(H60=4,"D","E")))))</f>
        <v/>
      </c>
      <c r="J60" s="237" t="str">
        <f>IF(G60="","",(RANK(F60,$F$5:$F$64,0)+COUNTIF($F$5:F60,F60)-1))</f>
        <v/>
      </c>
      <c r="K60" s="238" t="str">
        <f t="shared" ca="1" si="10"/>
        <v/>
      </c>
      <c r="L60" s="294"/>
      <c r="M60" s="295"/>
      <c r="N60" s="239"/>
      <c r="O60" s="239"/>
      <c r="P60" s="546"/>
      <c r="Q60" s="588">
        <f t="shared" si="11"/>
        <v>0</v>
      </c>
      <c r="R60" s="434">
        <f>IF(ISBLANK('Flight Groups'!C61),0,IF(P60="yes",0,(IF(L60=$L$2,L60*60-M60,IF(L60&gt;$L$2,($L$2*60)-(L60-$L$2)*60-M60,L60*60+M60)))-Q60+O60))</f>
        <v>0</v>
      </c>
      <c r="S60" s="399">
        <f t="shared" si="21"/>
        <v>0</v>
      </c>
      <c r="T60" s="240">
        <f t="shared" si="12"/>
        <v>1</v>
      </c>
      <c r="U60" s="241"/>
      <c r="V60" s="278">
        <v>56</v>
      </c>
      <c r="W60" s="230" t="str">
        <f t="shared" ca="1" si="22"/>
        <v/>
      </c>
      <c r="X60" s="402" t="str">
        <f t="shared" si="13"/>
        <v/>
      </c>
      <c r="Y60" s="39" t="str">
        <f t="shared" ca="1" si="2"/>
        <v/>
      </c>
      <c r="Z60" s="232">
        <f>RANK(R60,$R$5:$R$64,0)+COUNTIF($R$5:R60,R60)-1</f>
        <v>56</v>
      </c>
      <c r="AA60" s="233">
        <f t="shared" si="23"/>
        <v>0</v>
      </c>
      <c r="AB60" s="234">
        <f t="shared" si="14"/>
        <v>0</v>
      </c>
      <c r="AC60" s="234">
        <f t="shared" si="24"/>
        <v>0</v>
      </c>
      <c r="AD60" s="234">
        <f t="shared" si="15"/>
        <v>0</v>
      </c>
      <c r="AE60" s="234">
        <f t="shared" si="25"/>
        <v>0</v>
      </c>
      <c r="AF60" s="234">
        <f t="shared" si="16"/>
        <v>0</v>
      </c>
      <c r="AG60" s="234">
        <f t="shared" si="26"/>
        <v>0</v>
      </c>
      <c r="AH60" s="234">
        <f t="shared" si="17"/>
        <v>0</v>
      </c>
      <c r="AI60" s="234">
        <f t="shared" si="27"/>
        <v>0</v>
      </c>
      <c r="AJ60" s="234">
        <f t="shared" si="18"/>
        <v>0</v>
      </c>
      <c r="AK60" s="234">
        <f t="shared" ca="1" si="19"/>
        <v>0</v>
      </c>
    </row>
    <row r="61" spans="3:37" ht="23.1" customHeight="1">
      <c r="C61" s="235">
        <v>57</v>
      </c>
      <c r="D61" s="236" t="str">
        <f t="shared" si="8"/>
        <v/>
      </c>
      <c r="E61" s="237" t="str">
        <f>IF(ISBLANK('Flight Groups'!C62),"",'Flight Groups'!K62)</f>
        <v/>
      </c>
      <c r="F61" s="237">
        <f t="shared" si="9"/>
        <v>5</v>
      </c>
      <c r="G61" s="237" t="str">
        <f>IF(ISBLANK('Flight Groups'!C62),"",'Flight Groups'!C62)</f>
        <v/>
      </c>
      <c r="H61" s="237" t="str">
        <f t="shared" si="20"/>
        <v/>
      </c>
      <c r="I61" s="488" t="str">
        <f>IF(ISBLANK('Flight Groups'!C62),"",IF(H61=1,"A",IF(H61=2,"B",IF(H61=3,"C",IF(H61=4,"D","E")))))</f>
        <v/>
      </c>
      <c r="J61" s="237" t="str">
        <f>IF(G61="","",(RANK(F61,$F$5:$F$64,0)+COUNTIF($F$5:F61,F61)-1))</f>
        <v/>
      </c>
      <c r="K61" s="238" t="str">
        <f t="shared" ca="1" si="10"/>
        <v/>
      </c>
      <c r="L61" s="294"/>
      <c r="M61" s="295"/>
      <c r="N61" s="239"/>
      <c r="O61" s="239"/>
      <c r="P61" s="546"/>
      <c r="Q61" s="588">
        <f t="shared" si="11"/>
        <v>0</v>
      </c>
      <c r="R61" s="434">
        <f>IF(ISBLANK('Flight Groups'!C62),0,IF(P61="yes",0,(IF(L61=$L$2,L61*60-M61,IF(L61&gt;$L$2,($L$2*60)-(L61-$L$2)*60-M61,L61*60+M61)))-Q61+O61))</f>
        <v>0</v>
      </c>
      <c r="S61" s="399">
        <f t="shared" si="21"/>
        <v>0</v>
      </c>
      <c r="T61" s="240">
        <f t="shared" si="12"/>
        <v>1</v>
      </c>
      <c r="U61" s="241"/>
      <c r="V61" s="278">
        <v>57</v>
      </c>
      <c r="W61" s="230" t="str">
        <f t="shared" ca="1" si="22"/>
        <v/>
      </c>
      <c r="X61" s="402" t="str">
        <f t="shared" si="13"/>
        <v/>
      </c>
      <c r="Y61" s="39" t="str">
        <f t="shared" ca="1" si="2"/>
        <v/>
      </c>
      <c r="Z61" s="232">
        <f>RANK(R61,$R$5:$R$64,0)+COUNTIF($R$5:R61,R61)-1</f>
        <v>57</v>
      </c>
      <c r="AA61" s="233">
        <f t="shared" si="23"/>
        <v>0</v>
      </c>
      <c r="AB61" s="234">
        <f t="shared" si="14"/>
        <v>0</v>
      </c>
      <c r="AC61" s="234">
        <f t="shared" si="24"/>
        <v>0</v>
      </c>
      <c r="AD61" s="234">
        <f t="shared" si="15"/>
        <v>0</v>
      </c>
      <c r="AE61" s="234">
        <f t="shared" si="25"/>
        <v>0</v>
      </c>
      <c r="AF61" s="234">
        <f t="shared" si="16"/>
        <v>0</v>
      </c>
      <c r="AG61" s="234">
        <f t="shared" si="26"/>
        <v>0</v>
      </c>
      <c r="AH61" s="234">
        <f t="shared" si="17"/>
        <v>0</v>
      </c>
      <c r="AI61" s="234">
        <f t="shared" si="27"/>
        <v>0</v>
      </c>
      <c r="AJ61" s="234">
        <f t="shared" si="18"/>
        <v>0</v>
      </c>
      <c r="AK61" s="234">
        <f t="shared" ca="1" si="19"/>
        <v>0</v>
      </c>
    </row>
    <row r="62" spans="3:37" ht="23.1" customHeight="1">
      <c r="C62" s="235">
        <v>58</v>
      </c>
      <c r="D62" s="236" t="str">
        <f t="shared" si="8"/>
        <v/>
      </c>
      <c r="E62" s="237" t="str">
        <f>IF(ISBLANK('Flight Groups'!C63),"",'Flight Groups'!K63)</f>
        <v/>
      </c>
      <c r="F62" s="237">
        <f t="shared" si="9"/>
        <v>5</v>
      </c>
      <c r="G62" s="237" t="str">
        <f>IF(ISBLANK('Flight Groups'!C63),"",'Flight Groups'!C63)</f>
        <v/>
      </c>
      <c r="H62" s="237" t="str">
        <f t="shared" si="20"/>
        <v/>
      </c>
      <c r="I62" s="488" t="str">
        <f>IF(ISBLANK('Flight Groups'!C63),"",IF(H62=1,"A",IF(H62=2,"B",IF(H62=3,"C",IF(H62=4,"D","E")))))</f>
        <v/>
      </c>
      <c r="J62" s="237" t="str">
        <f>IF(G62="","",(RANK(F62,$F$5:$F$64,0)+COUNTIF($F$5:F62,F62)-1))</f>
        <v/>
      </c>
      <c r="K62" s="238" t="str">
        <f t="shared" ca="1" si="10"/>
        <v/>
      </c>
      <c r="L62" s="294"/>
      <c r="M62" s="295"/>
      <c r="N62" s="239"/>
      <c r="O62" s="239"/>
      <c r="P62" s="546"/>
      <c r="Q62" s="588">
        <f t="shared" si="11"/>
        <v>0</v>
      </c>
      <c r="R62" s="434">
        <f>IF(ISBLANK('Flight Groups'!C63),0,IF(P62="yes",0,(IF(L62=$L$2,L62*60-M62,IF(L62&gt;$L$2,($L$2*60)-(L62-$L$2)*60-M62,L62*60+M62)))-Q62+O62))</f>
        <v>0</v>
      </c>
      <c r="S62" s="399">
        <f t="shared" si="21"/>
        <v>0</v>
      </c>
      <c r="T62" s="240">
        <f t="shared" si="12"/>
        <v>1</v>
      </c>
      <c r="U62" s="242"/>
      <c r="V62" s="278">
        <v>58</v>
      </c>
      <c r="W62" s="230" t="str">
        <f t="shared" ca="1" si="22"/>
        <v/>
      </c>
      <c r="X62" s="402" t="str">
        <f t="shared" si="13"/>
        <v/>
      </c>
      <c r="Y62" s="39" t="str">
        <f t="shared" ca="1" si="2"/>
        <v/>
      </c>
      <c r="Z62" s="232">
        <f>RANK(R62,$R$5:$R$64,0)+COUNTIF($R$5:R62,R62)-1</f>
        <v>58</v>
      </c>
      <c r="AA62" s="233">
        <f t="shared" si="23"/>
        <v>0</v>
      </c>
      <c r="AB62" s="234">
        <f t="shared" si="14"/>
        <v>0</v>
      </c>
      <c r="AC62" s="234">
        <f t="shared" si="24"/>
        <v>0</v>
      </c>
      <c r="AD62" s="234">
        <f t="shared" si="15"/>
        <v>0</v>
      </c>
      <c r="AE62" s="234">
        <f t="shared" si="25"/>
        <v>0</v>
      </c>
      <c r="AF62" s="234">
        <f t="shared" si="16"/>
        <v>0</v>
      </c>
      <c r="AG62" s="234">
        <f t="shared" si="26"/>
        <v>0</v>
      </c>
      <c r="AH62" s="234">
        <f t="shared" si="17"/>
        <v>0</v>
      </c>
      <c r="AI62" s="234">
        <f t="shared" si="27"/>
        <v>0</v>
      </c>
      <c r="AJ62" s="234">
        <f t="shared" si="18"/>
        <v>0</v>
      </c>
      <c r="AK62" s="234">
        <f t="shared" ca="1" si="19"/>
        <v>0</v>
      </c>
    </row>
    <row r="63" spans="3:37" ht="23.1" customHeight="1">
      <c r="C63" s="235">
        <v>59</v>
      </c>
      <c r="D63" s="236" t="str">
        <f t="shared" si="8"/>
        <v/>
      </c>
      <c r="E63" s="237" t="str">
        <f>IF(ISBLANK('Flight Groups'!C64),"",'Flight Groups'!K64)</f>
        <v/>
      </c>
      <c r="F63" s="237">
        <f t="shared" si="9"/>
        <v>5</v>
      </c>
      <c r="G63" s="237" t="str">
        <f>IF(ISBLANK('Flight Groups'!C64),"",'Flight Groups'!C64)</f>
        <v/>
      </c>
      <c r="H63" s="237" t="str">
        <f t="shared" si="20"/>
        <v/>
      </c>
      <c r="I63" s="488" t="str">
        <f>IF(ISBLANK('Flight Groups'!C64),"",IF(H63=1,"A",IF(H63=2,"B",IF(H63=3,"C",IF(H63=4,"D","E")))))</f>
        <v/>
      </c>
      <c r="J63" s="237" t="str">
        <f>IF(G63="","",(RANK(F63,$F$5:$F$64,0)+COUNTIF($F$5:F63,F63)-1))</f>
        <v/>
      </c>
      <c r="K63" s="238" t="str">
        <f t="shared" ca="1" si="10"/>
        <v/>
      </c>
      <c r="L63" s="294"/>
      <c r="M63" s="295"/>
      <c r="N63" s="239"/>
      <c r="O63" s="239"/>
      <c r="P63" s="546"/>
      <c r="Q63" s="588">
        <f t="shared" si="11"/>
        <v>0</v>
      </c>
      <c r="R63" s="434">
        <f>IF(ISBLANK('Flight Groups'!C64),0,IF(P63="yes",0,(IF(L63=$L$2,L63*60-M63,IF(L63&gt;$L$2,($L$2*60)-(L63-$L$2)*60-M63,L63*60+M63)))-Q63+O63))</f>
        <v>0</v>
      </c>
      <c r="S63" s="399">
        <f t="shared" si="21"/>
        <v>0</v>
      </c>
      <c r="T63" s="240">
        <f t="shared" si="12"/>
        <v>1</v>
      </c>
      <c r="U63" s="35"/>
      <c r="V63" s="278">
        <v>59</v>
      </c>
      <c r="W63" s="230" t="str">
        <f t="shared" ca="1" si="22"/>
        <v/>
      </c>
      <c r="X63" s="402" t="str">
        <f t="shared" si="13"/>
        <v/>
      </c>
      <c r="Y63" s="39" t="str">
        <f t="shared" ca="1" si="2"/>
        <v/>
      </c>
      <c r="Z63" s="232">
        <f>RANK(R63,$R$5:$R$64,0)+COUNTIF($R$5:R63,R63)-1</f>
        <v>59</v>
      </c>
      <c r="AA63" s="233">
        <f t="shared" si="23"/>
        <v>0</v>
      </c>
      <c r="AB63" s="234">
        <f t="shared" si="14"/>
        <v>0</v>
      </c>
      <c r="AC63" s="234">
        <f t="shared" si="24"/>
        <v>0</v>
      </c>
      <c r="AD63" s="234">
        <f t="shared" si="15"/>
        <v>0</v>
      </c>
      <c r="AE63" s="234">
        <f t="shared" si="25"/>
        <v>0</v>
      </c>
      <c r="AF63" s="234">
        <f t="shared" si="16"/>
        <v>0</v>
      </c>
      <c r="AG63" s="234">
        <f t="shared" si="26"/>
        <v>0</v>
      </c>
      <c r="AH63" s="234">
        <f t="shared" si="17"/>
        <v>0</v>
      </c>
      <c r="AI63" s="234">
        <f t="shared" si="27"/>
        <v>0</v>
      </c>
      <c r="AJ63" s="234">
        <f t="shared" si="18"/>
        <v>0</v>
      </c>
      <c r="AK63" s="234">
        <f t="shared" ca="1" si="19"/>
        <v>0</v>
      </c>
    </row>
    <row r="64" spans="3:37" ht="23.1" customHeight="1" thickBot="1">
      <c r="C64" s="244">
        <v>60</v>
      </c>
      <c r="D64" s="245" t="str">
        <f t="shared" si="8"/>
        <v/>
      </c>
      <c r="E64" s="246" t="str">
        <f>IF(ISBLANK('Flight Groups'!C65),"",'Flight Groups'!K65)</f>
        <v/>
      </c>
      <c r="F64" s="246">
        <f t="shared" si="9"/>
        <v>5</v>
      </c>
      <c r="G64" s="246" t="str">
        <f>IF(ISBLANK('Flight Groups'!C65),"",'Flight Groups'!C65)</f>
        <v/>
      </c>
      <c r="H64" s="246" t="str">
        <f t="shared" si="20"/>
        <v/>
      </c>
      <c r="I64" s="489" t="str">
        <f>IF(ISBLANK('Flight Groups'!C65),"",IF(H64=1,"A",IF(H64=2,"B",IF(H64=3,"C",IF(H64=4,"D","E")))))</f>
        <v/>
      </c>
      <c r="J64" s="246" t="str">
        <f>IF(G64="","",(RANK(F64,$F$5:$F$64,0)+COUNTIF($F$5:F64,F64)-1))</f>
        <v/>
      </c>
      <c r="K64" s="247" t="str">
        <f t="shared" ca="1" si="10"/>
        <v/>
      </c>
      <c r="L64" s="296"/>
      <c r="M64" s="297"/>
      <c r="N64" s="248"/>
      <c r="O64" s="248"/>
      <c r="P64" s="547"/>
      <c r="Q64" s="429">
        <f t="shared" si="11"/>
        <v>0</v>
      </c>
      <c r="R64" s="435">
        <f>IF(ISBLANK('Flight Groups'!C65),0,IF(P64="yes",0,(IF(L64=$L$2,L64*60-M64,IF(L64&gt;$L$2,($L$2*60)-(L64-$L$2)*60-M64,L64*60+M64)))-Q64+O64))</f>
        <v>0</v>
      </c>
      <c r="S64" s="400">
        <f t="shared" si="21"/>
        <v>0</v>
      </c>
      <c r="T64" s="249">
        <f t="shared" si="12"/>
        <v>1</v>
      </c>
      <c r="U64" s="243"/>
      <c r="V64" s="279">
        <v>60</v>
      </c>
      <c r="W64" s="250" t="str">
        <f t="shared" ca="1" si="22"/>
        <v/>
      </c>
      <c r="X64" s="403" t="str">
        <f t="shared" si="13"/>
        <v/>
      </c>
      <c r="Y64" s="39" t="str">
        <f t="shared" ca="1" si="2"/>
        <v/>
      </c>
      <c r="Z64" s="232">
        <f>RANK(R64,$R$5:$R$64,0)+COUNTIF($R$5:R64,R64)-1</f>
        <v>60</v>
      </c>
      <c r="AA64" s="233">
        <f t="shared" si="23"/>
        <v>0</v>
      </c>
      <c r="AB64" s="234">
        <f t="shared" si="14"/>
        <v>0</v>
      </c>
      <c r="AC64" s="234">
        <f t="shared" si="24"/>
        <v>0</v>
      </c>
      <c r="AD64" s="234">
        <f t="shared" si="15"/>
        <v>0</v>
      </c>
      <c r="AE64" s="234">
        <f t="shared" si="25"/>
        <v>0</v>
      </c>
      <c r="AF64" s="234">
        <f t="shared" si="16"/>
        <v>0</v>
      </c>
      <c r="AG64" s="234">
        <f t="shared" si="26"/>
        <v>0</v>
      </c>
      <c r="AH64" s="234">
        <f t="shared" si="17"/>
        <v>0</v>
      </c>
      <c r="AI64" s="234">
        <f t="shared" si="27"/>
        <v>0</v>
      </c>
      <c r="AJ64" s="234">
        <f t="shared" si="18"/>
        <v>0</v>
      </c>
      <c r="AK64" s="234">
        <f t="shared" ca="1" si="19"/>
        <v>0</v>
      </c>
    </row>
    <row r="65" spans="2:36" ht="15.75" customHeight="1">
      <c r="E65" s="241"/>
      <c r="F65" s="241"/>
      <c r="G65" s="241"/>
      <c r="H65" s="241"/>
      <c r="I65" s="241"/>
      <c r="J65" s="241"/>
      <c r="K65" s="241"/>
      <c r="L65" s="241"/>
      <c r="M65" s="241"/>
      <c r="N65" s="241"/>
      <c r="O65" s="241"/>
      <c r="P65" s="544"/>
      <c r="Q65" s="241"/>
      <c r="R65" s="241"/>
      <c r="S65" s="243"/>
      <c r="T65" s="243"/>
      <c r="U65" s="243"/>
      <c r="V65" s="243"/>
      <c r="W65" s="243"/>
      <c r="Z65" s="232"/>
      <c r="AA65" s="233"/>
      <c r="AB65" s="234"/>
      <c r="AC65" s="234"/>
      <c r="AD65" s="234"/>
      <c r="AE65" s="234"/>
      <c r="AF65" s="234"/>
      <c r="AG65" s="234"/>
      <c r="AH65" s="234"/>
      <c r="AI65" s="234"/>
      <c r="AJ65" s="234"/>
    </row>
    <row r="66" spans="2:36" ht="15.75" customHeight="1">
      <c r="B66" s="292"/>
      <c r="C66" s="38"/>
      <c r="D66" s="303"/>
      <c r="E66" s="304"/>
      <c r="F66" s="268"/>
      <c r="G66" s="293"/>
      <c r="H66" s="293"/>
      <c r="I66" s="268"/>
      <c r="J66" s="241"/>
      <c r="K66" s="241"/>
      <c r="L66" s="242"/>
      <c r="M66" s="241"/>
      <c r="N66" s="241"/>
      <c r="O66" s="241"/>
      <c r="P66" s="544"/>
      <c r="Q66" s="241"/>
      <c r="R66" s="241"/>
      <c r="S66" s="243"/>
      <c r="T66" s="243"/>
      <c r="U66" s="243"/>
      <c r="V66" s="243"/>
      <c r="W66" s="243"/>
      <c r="Z66" s="269"/>
    </row>
    <row r="67" spans="2:36" ht="15.75" customHeight="1">
      <c r="B67" s="292"/>
      <c r="C67" s="38"/>
      <c r="D67" s="303"/>
      <c r="E67" s="304"/>
      <c r="F67" s="268"/>
      <c r="G67" s="293"/>
      <c r="H67" s="293"/>
      <c r="I67" s="268"/>
      <c r="J67" s="241"/>
      <c r="K67" s="241"/>
      <c r="L67" s="241"/>
      <c r="M67" s="241"/>
      <c r="N67" s="241"/>
      <c r="O67" s="241"/>
      <c r="P67" s="544"/>
      <c r="Q67" s="241"/>
      <c r="R67" s="241"/>
      <c r="S67" s="243"/>
      <c r="T67" s="243"/>
      <c r="U67" s="243"/>
      <c r="V67" s="243"/>
      <c r="W67" s="243"/>
      <c r="Z67" s="269"/>
    </row>
    <row r="68" spans="2:36" ht="15.75" customHeight="1">
      <c r="B68" s="292"/>
      <c r="C68" s="38"/>
      <c r="D68" s="303"/>
      <c r="E68" s="304"/>
      <c r="F68" s="268"/>
      <c r="G68" s="293"/>
      <c r="H68" s="293"/>
      <c r="I68" s="268"/>
      <c r="J68" s="241"/>
      <c r="K68" s="241"/>
      <c r="L68" s="241"/>
      <c r="M68" s="241"/>
      <c r="N68" s="241"/>
      <c r="O68" s="241"/>
      <c r="P68" s="544"/>
      <c r="Q68" s="241"/>
      <c r="R68" s="241"/>
      <c r="S68" s="243"/>
      <c r="T68" s="243"/>
      <c r="U68" s="243"/>
      <c r="V68" s="243"/>
      <c r="W68" s="243"/>
      <c r="Z68" s="269"/>
    </row>
    <row r="69" spans="2:36" ht="15.75" customHeight="1">
      <c r="B69" s="292"/>
      <c r="C69" s="38"/>
      <c r="D69" s="303"/>
      <c r="E69" s="304"/>
      <c r="F69" s="268"/>
      <c r="G69" s="293"/>
      <c r="H69" s="293"/>
      <c r="I69" s="268"/>
      <c r="J69" s="241"/>
      <c r="K69" s="241"/>
      <c r="L69" s="241"/>
      <c r="M69" s="241"/>
      <c r="N69" s="241"/>
      <c r="O69" s="241"/>
      <c r="P69" s="544"/>
      <c r="Q69" s="241"/>
      <c r="R69" s="241"/>
      <c r="S69" s="243"/>
      <c r="T69" s="243"/>
      <c r="U69" s="243"/>
      <c r="V69" s="243"/>
      <c r="W69" s="243"/>
      <c r="Z69" s="269"/>
    </row>
    <row r="70" spans="2:36">
      <c r="B70" s="292"/>
      <c r="C70" s="38"/>
      <c r="D70" s="303"/>
      <c r="E70" s="304"/>
      <c r="F70" s="268"/>
      <c r="G70" s="293"/>
      <c r="H70" s="293"/>
      <c r="I70" s="268"/>
      <c r="J70" s="241"/>
      <c r="K70" s="241"/>
      <c r="L70" s="241"/>
      <c r="M70" s="241"/>
      <c r="N70" s="241"/>
      <c r="O70" s="241"/>
      <c r="P70" s="544"/>
      <c r="Q70" s="241"/>
      <c r="R70" s="241"/>
      <c r="S70" s="243"/>
      <c r="T70" s="243"/>
      <c r="U70" s="243"/>
      <c r="V70" s="243"/>
      <c r="W70" s="243"/>
      <c r="Z70" s="269"/>
    </row>
    <row r="71" spans="2:36">
      <c r="D71" s="292"/>
      <c r="E71" s="293"/>
      <c r="F71" s="293"/>
      <c r="G71" s="293"/>
      <c r="H71" s="293"/>
      <c r="I71" s="293"/>
      <c r="J71" s="241"/>
      <c r="K71" s="241"/>
      <c r="L71" s="241"/>
      <c r="M71" s="241"/>
      <c r="N71" s="241"/>
      <c r="O71" s="241"/>
      <c r="P71" s="544"/>
      <c r="Q71" s="241"/>
      <c r="R71" s="241"/>
      <c r="S71" s="241"/>
      <c r="T71" s="241"/>
      <c r="U71" s="241"/>
      <c r="V71" s="241"/>
      <c r="W71" s="241"/>
      <c r="Z71" s="270"/>
    </row>
    <row r="72" spans="2:36">
      <c r="E72" s="241"/>
      <c r="F72" s="241"/>
      <c r="G72" s="241"/>
      <c r="H72" s="241"/>
      <c r="I72" s="241"/>
      <c r="J72" s="241"/>
      <c r="K72" s="241"/>
      <c r="L72" s="241"/>
      <c r="M72" s="241"/>
      <c r="N72" s="241"/>
      <c r="O72" s="241"/>
      <c r="P72" s="544"/>
      <c r="Q72" s="241"/>
      <c r="R72" s="241"/>
      <c r="S72" s="241"/>
      <c r="T72" s="241"/>
      <c r="U72" s="241"/>
      <c r="V72" s="241"/>
      <c r="W72" s="241"/>
      <c r="Z72" s="270"/>
    </row>
    <row r="73" spans="2:36">
      <c r="E73" s="271"/>
      <c r="F73" s="271"/>
      <c r="G73" s="241"/>
      <c r="H73" s="241"/>
      <c r="I73" s="241"/>
      <c r="J73" s="241"/>
      <c r="K73" s="241"/>
      <c r="L73" s="241"/>
      <c r="M73" s="241"/>
      <c r="N73" s="241"/>
      <c r="O73" s="241"/>
      <c r="P73" s="544"/>
      <c r="Q73" s="241"/>
      <c r="R73" s="241"/>
      <c r="S73" s="243"/>
      <c r="T73" s="243"/>
      <c r="U73" s="243"/>
      <c r="V73" s="243"/>
      <c r="W73" s="243"/>
      <c r="Z73" s="269"/>
    </row>
    <row r="74" spans="2:36">
      <c r="E74" s="241"/>
      <c r="F74" s="241"/>
      <c r="G74" s="241"/>
      <c r="H74" s="241"/>
      <c r="I74" s="241"/>
      <c r="J74" s="241"/>
      <c r="K74" s="241"/>
      <c r="L74" s="241"/>
      <c r="M74" s="241"/>
      <c r="N74" s="241"/>
      <c r="O74" s="241"/>
      <c r="P74" s="544"/>
      <c r="Q74" s="241"/>
      <c r="R74" s="241"/>
      <c r="S74" s="241"/>
      <c r="T74" s="241"/>
      <c r="U74" s="241"/>
      <c r="V74" s="241"/>
      <c r="W74" s="241"/>
      <c r="Z74" s="270"/>
    </row>
    <row r="75" spans="2:36">
      <c r="E75" s="241"/>
      <c r="F75" s="241"/>
      <c r="G75" s="241"/>
      <c r="H75" s="241"/>
      <c r="I75" s="241"/>
      <c r="J75" s="241"/>
      <c r="K75" s="241"/>
      <c r="L75" s="241"/>
      <c r="M75" s="241"/>
      <c r="N75" s="241"/>
      <c r="O75" s="241"/>
      <c r="P75" s="544"/>
      <c r="Q75" s="241"/>
      <c r="R75" s="241"/>
      <c r="S75" s="241"/>
      <c r="T75" s="241"/>
      <c r="U75" s="241"/>
      <c r="V75" s="241"/>
      <c r="W75" s="241"/>
      <c r="Z75" s="270"/>
    </row>
    <row r="76" spans="2:36">
      <c r="E76" s="271"/>
      <c r="F76" s="271"/>
      <c r="G76" s="241"/>
      <c r="H76" s="241"/>
      <c r="I76" s="241"/>
      <c r="J76" s="241"/>
      <c r="K76" s="241"/>
      <c r="L76" s="241"/>
      <c r="M76" s="241"/>
      <c r="N76" s="241"/>
      <c r="O76" s="241"/>
      <c r="P76" s="544"/>
      <c r="Q76" s="241"/>
      <c r="R76" s="241"/>
      <c r="S76" s="243"/>
      <c r="T76" s="243"/>
      <c r="U76" s="243"/>
      <c r="V76" s="243"/>
      <c r="W76" s="243"/>
      <c r="Z76" s="269"/>
    </row>
    <row r="77" spans="2:36">
      <c r="E77" s="241"/>
      <c r="F77" s="241"/>
      <c r="G77" s="241"/>
      <c r="H77" s="241"/>
      <c r="I77" s="241"/>
      <c r="J77" s="241"/>
      <c r="K77" s="241"/>
      <c r="L77" s="241"/>
      <c r="M77" s="241"/>
      <c r="N77" s="241"/>
      <c r="O77" s="241"/>
      <c r="P77" s="544"/>
      <c r="Q77" s="241"/>
      <c r="R77" s="241"/>
      <c r="S77" s="241"/>
      <c r="T77" s="241"/>
      <c r="U77" s="241"/>
      <c r="V77" s="241"/>
      <c r="W77" s="241"/>
      <c r="Z77" s="270"/>
    </row>
    <row r="78" spans="2:36">
      <c r="E78" s="241"/>
      <c r="F78" s="241"/>
      <c r="G78" s="241"/>
      <c r="H78" s="241"/>
      <c r="I78" s="241"/>
      <c r="J78" s="241"/>
      <c r="K78" s="241"/>
      <c r="L78" s="241"/>
      <c r="M78" s="241"/>
      <c r="N78" s="241"/>
      <c r="O78" s="241"/>
      <c r="P78" s="544"/>
      <c r="Q78" s="241"/>
      <c r="R78" s="241"/>
      <c r="S78" s="241"/>
      <c r="T78" s="241"/>
      <c r="U78" s="241"/>
      <c r="V78" s="241"/>
      <c r="W78" s="241"/>
      <c r="Z78" s="270"/>
    </row>
    <row r="79" spans="2:36">
      <c r="E79" s="271"/>
      <c r="F79" s="271"/>
      <c r="G79" s="241"/>
      <c r="H79" s="241"/>
      <c r="I79" s="241"/>
      <c r="J79" s="241"/>
      <c r="K79" s="241"/>
      <c r="L79" s="241"/>
      <c r="M79" s="241"/>
      <c r="N79" s="241"/>
      <c r="O79" s="241"/>
      <c r="P79" s="544"/>
      <c r="Q79" s="241"/>
      <c r="R79" s="241"/>
      <c r="S79" s="243"/>
      <c r="T79" s="243"/>
      <c r="U79" s="243"/>
      <c r="V79" s="243"/>
      <c r="W79" s="243"/>
      <c r="Z79" s="269"/>
    </row>
    <row r="80" spans="2:36">
      <c r="E80" s="241"/>
      <c r="F80" s="241"/>
      <c r="G80" s="241"/>
      <c r="H80" s="241"/>
      <c r="I80" s="241"/>
      <c r="J80" s="241"/>
      <c r="K80" s="241"/>
      <c r="L80" s="241"/>
      <c r="M80" s="241"/>
      <c r="N80" s="241"/>
      <c r="O80" s="241"/>
      <c r="P80" s="544"/>
      <c r="Q80" s="241"/>
      <c r="R80" s="241"/>
      <c r="S80" s="241"/>
      <c r="T80" s="241"/>
      <c r="U80" s="241"/>
      <c r="V80" s="241"/>
      <c r="W80" s="241"/>
      <c r="Z80" s="270"/>
    </row>
    <row r="81" spans="5:26">
      <c r="E81" s="241"/>
      <c r="F81" s="241"/>
      <c r="G81" s="241"/>
      <c r="H81" s="241"/>
      <c r="I81" s="241"/>
      <c r="J81" s="241"/>
      <c r="K81" s="241"/>
      <c r="L81" s="241"/>
      <c r="M81" s="241"/>
      <c r="N81" s="241"/>
      <c r="O81" s="241"/>
      <c r="P81" s="544"/>
      <c r="Q81" s="241"/>
      <c r="R81" s="241"/>
      <c r="S81" s="241"/>
      <c r="T81" s="241"/>
      <c r="U81" s="241"/>
      <c r="V81" s="241"/>
      <c r="W81" s="241"/>
      <c r="Z81" s="270"/>
    </row>
    <row r="82" spans="5:26">
      <c r="E82" s="241"/>
      <c r="F82" s="241"/>
      <c r="G82" s="241"/>
      <c r="H82" s="241"/>
      <c r="I82" s="241"/>
      <c r="J82" s="241"/>
      <c r="K82" s="241"/>
      <c r="L82" s="241"/>
      <c r="M82" s="241"/>
      <c r="N82" s="241"/>
      <c r="O82" s="241"/>
      <c r="P82" s="544"/>
      <c r="Q82" s="241"/>
      <c r="R82" s="241"/>
      <c r="S82" s="241"/>
      <c r="T82" s="241"/>
      <c r="U82" s="241"/>
      <c r="V82" s="241"/>
      <c r="W82" s="241"/>
      <c r="Z82" s="270"/>
    </row>
  </sheetData>
  <sheetProtection sheet="1" objects="1" scenarios="1" selectLockedCells="1"/>
  <mergeCells count="1">
    <mergeCell ref="V4:X4"/>
  </mergeCells>
  <phoneticPr fontId="72" type="noConversion"/>
  <dataValidations count="1">
    <dataValidation type="list" allowBlank="1" showInputMessage="1" showErrorMessage="1" sqref="O5:O64">
      <formula1>"0,5,10,15,20,25,30,35,40,45,50"</formula1>
    </dataValidation>
  </dataValidations>
  <pageMargins left="0.5" right="0.5" top="0.5" bottom="0.5" header="0.51180555555555551" footer="0.51180555555555551"/>
  <pageSetup scale="80" firstPageNumber="0"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Instructions</vt:lpstr>
      <vt:lpstr>Master Pilot List</vt:lpstr>
      <vt:lpstr>Flight Groups</vt:lpstr>
      <vt:lpstr>Round 1</vt:lpstr>
      <vt:lpstr>Round 2</vt:lpstr>
      <vt:lpstr>Round 3</vt:lpstr>
      <vt:lpstr>Round 4</vt:lpstr>
      <vt:lpstr>Round 5</vt:lpstr>
      <vt:lpstr>Round 6</vt:lpstr>
      <vt:lpstr>Round 7</vt:lpstr>
      <vt:lpstr>Round 8</vt:lpstr>
      <vt:lpstr>Round 9</vt:lpstr>
      <vt:lpstr>Round 10</vt:lpstr>
      <vt:lpstr>Round 11</vt:lpstr>
      <vt:lpstr>Round 12</vt:lpstr>
      <vt:lpstr>Final Scores</vt:lpstr>
      <vt:lpstr>Round Scores</vt:lpstr>
      <vt:lpstr>Times</vt:lpstr>
      <vt:lpstr>Launch Heights</vt:lpstr>
      <vt:lpstr>Landings</vt:lpstr>
      <vt:lpstr>Score Cards Rounds 1-6</vt:lpstr>
      <vt:lpstr>Score Cards Rounds 7-12</vt:lpstr>
      <vt:lpstr>LSF Points</vt:lpstr>
      <vt:lpstr>'Final Scores'!Criteria</vt:lpstr>
      <vt:lpstr>'Flight Groups'!Criteria</vt:lpstr>
      <vt:lpstr>Excel_BuiltIn__FilterDatabase_7</vt:lpstr>
      <vt:lpstr>'Final Scores'!Excel_BuiltIn_Extract_12</vt:lpstr>
      <vt:lpstr>'Final Scores'!Extract</vt:lpstr>
      <vt:lpstr>'Final Scores'!Print_Area</vt:lpstr>
      <vt:lpstr>'Flight Groups'!Print_Area</vt:lpstr>
      <vt:lpstr>Instructions!Print_Area</vt:lpstr>
      <vt:lpstr>Landings!Print_Area</vt:lpstr>
      <vt:lpstr>'Launch Heights'!Print_Area</vt:lpstr>
      <vt:lpstr>'Round 1'!Print_Area</vt:lpstr>
      <vt:lpstr>'Round 10'!Print_Area</vt:lpstr>
      <vt:lpstr>'Round 11'!Print_Area</vt:lpstr>
      <vt:lpstr>'Round 12'!Print_Area</vt:lpstr>
      <vt:lpstr>'Round 2'!Print_Area</vt:lpstr>
      <vt:lpstr>'Round 3'!Print_Area</vt:lpstr>
      <vt:lpstr>'Round 4'!Print_Area</vt:lpstr>
      <vt:lpstr>'Round 5'!Print_Area</vt:lpstr>
      <vt:lpstr>'Round 6'!Print_Area</vt:lpstr>
      <vt:lpstr>'Round 7'!Print_Area</vt:lpstr>
      <vt:lpstr>'Round 8'!Print_Area</vt:lpstr>
      <vt:lpstr>'Round 9'!Print_Area</vt:lpstr>
      <vt:lpstr>'Round Scores'!Print_Area</vt:lpstr>
      <vt:lpstr>'Score Cards Rounds 1-6'!Print_Area</vt:lpstr>
      <vt:lpstr>'Score Cards Rounds 7-12'!Print_Area</vt:lpstr>
      <vt:lpstr>Times!Print_Area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dc:creator>
  <cp:lastModifiedBy>Curtis</cp:lastModifiedBy>
  <cp:lastPrinted>2020-08-04T11:38:40Z</cp:lastPrinted>
  <dcterms:created xsi:type="dcterms:W3CDTF">2012-06-25T14:10:45Z</dcterms:created>
  <dcterms:modified xsi:type="dcterms:W3CDTF">2020-08-22T21:49:01Z</dcterms:modified>
</cp:coreProperties>
</file>